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HIKOKU_HP\traceability\data\2024\"/>
    </mc:Choice>
  </mc:AlternateContent>
  <xr:revisionPtr revIDLastSave="0" documentId="8_{2F23D497-1889-422E-91B1-A6C2F9F64396}" xr6:coauthVersionLast="47" xr6:coauthVersionMax="47" xr10:uidLastSave="{00000000-0000-0000-0000-000000000000}"/>
  <bookViews>
    <workbookView xWindow="-120" yWindow="-120" windowWidth="29040" windowHeight="15840" tabRatio="631" xr2:uid="{00000000-000D-0000-FFFF-FFFF00000000}"/>
  </bookViews>
  <sheets>
    <sheet name="HPｱｯﾌﾟ用ｼｰﾄ (2)" sheetId="322" r:id="rId1"/>
    <sheet name="精肉企画書（写し）" sheetId="1" r:id="rId2"/>
    <sheet name="Sheet1" sheetId="321" r:id="rId3"/>
    <sheet name="月曜日" sheetId="2" r:id="rId4"/>
    <sheet name="火曜日" sheetId="3" r:id="rId5"/>
    <sheet name="水曜日" sheetId="320" r:id="rId6"/>
    <sheet name="木曜日" sheetId="24" r:id="rId7"/>
    <sheet name="金曜日" sheetId="188" r:id="rId8"/>
    <sheet name="週間累計" sheetId="16" r:id="rId9"/>
    <sheet name="HPｱｯﾌﾟ用ｼｰﾄ" sheetId="5" r:id="rId10"/>
  </sheets>
  <externalReferences>
    <externalReference r:id="rId11"/>
  </externalReferences>
  <definedNames>
    <definedName name="_xlnm._FilterDatabase" localSheetId="9" hidden="1">HPｱｯﾌﾟ用ｼｰﾄ!$A$2:$O$56</definedName>
    <definedName name="_xlnm._FilterDatabase" localSheetId="0" hidden="1">'HPｱｯﾌﾟ用ｼｰﾄ (2)'!$A$2:$O$56</definedName>
    <definedName name="_xlnm._FilterDatabase" localSheetId="4" hidden="1">火曜日!$C$1:$C$19</definedName>
    <definedName name="_xlnm._FilterDatabase" localSheetId="7" hidden="1">金曜日!$C$1:$C$19</definedName>
    <definedName name="_xlnm._FilterDatabase" localSheetId="3" hidden="1">月曜日!$C$1:$C$19</definedName>
    <definedName name="_xlnm._FilterDatabase" localSheetId="8" hidden="1">週間累計!$A$2:$AV$162</definedName>
    <definedName name="_xlnm._FilterDatabase" localSheetId="5" hidden="1">水曜日!$C$1:$C$19</definedName>
    <definedName name="_xlnm._FilterDatabase" localSheetId="1" hidden="1">'精肉企画書（写し）'!$D$3:$AY$60</definedName>
    <definedName name="_xlnm._FilterDatabase" localSheetId="6" hidden="1">木曜日!$C$1:$C$19</definedName>
    <definedName name="_xlnm.Print_Area" localSheetId="1">'精肉企画書（写し）'!$A$1:$AG$55</definedName>
  </definedNames>
  <calcPr calcId="191029"/>
</workbook>
</file>

<file path=xl/calcChain.xml><?xml version="1.0" encoding="utf-8"?>
<calcChain xmlns="http://schemas.openxmlformats.org/spreadsheetml/2006/main">
  <c r="D59" i="1" l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P5" i="2" l="1"/>
  <c r="P4" i="188"/>
  <c r="Q4" i="188"/>
  <c r="R4" i="188"/>
  <c r="S4" i="188"/>
  <c r="T4" i="188"/>
  <c r="U4" i="188"/>
  <c r="V4" i="188"/>
  <c r="W4" i="188"/>
  <c r="X4" i="188"/>
  <c r="Y4" i="188"/>
  <c r="Z4" i="188"/>
  <c r="AA4" i="188"/>
  <c r="AB4" i="188"/>
  <c r="AC4" i="188"/>
  <c r="AD4" i="188"/>
  <c r="AE4" i="188"/>
  <c r="AF4" i="188"/>
  <c r="AG4" i="188"/>
  <c r="AH4" i="188"/>
  <c r="AI4" i="188"/>
  <c r="AJ4" i="188"/>
  <c r="AK4" i="188"/>
  <c r="AL4" i="188"/>
  <c r="AM4" i="188"/>
  <c r="AN4" i="188"/>
  <c r="AO4" i="188"/>
  <c r="AP4" i="188"/>
  <c r="AQ4" i="188"/>
  <c r="AR4" i="188"/>
  <c r="P5" i="188"/>
  <c r="Q5" i="188"/>
  <c r="R5" i="188"/>
  <c r="S5" i="188"/>
  <c r="T5" i="188"/>
  <c r="U5" i="188"/>
  <c r="V5" i="188"/>
  <c r="W5" i="188"/>
  <c r="X5" i="188"/>
  <c r="Y5" i="188"/>
  <c r="Z5" i="188"/>
  <c r="AA5" i="188"/>
  <c r="AB5" i="188"/>
  <c r="AC5" i="188"/>
  <c r="AD5" i="188"/>
  <c r="AE5" i="188"/>
  <c r="AF5" i="188"/>
  <c r="AG5" i="188"/>
  <c r="AH5" i="188"/>
  <c r="AI5" i="188"/>
  <c r="AJ5" i="188"/>
  <c r="AK5" i="188"/>
  <c r="AL5" i="188"/>
  <c r="AM5" i="188"/>
  <c r="AN5" i="188"/>
  <c r="AO5" i="188"/>
  <c r="AP5" i="188"/>
  <c r="AQ5" i="188"/>
  <c r="AR5" i="188"/>
  <c r="P6" i="188"/>
  <c r="Q6" i="188"/>
  <c r="R6" i="188"/>
  <c r="S6" i="188"/>
  <c r="T6" i="188"/>
  <c r="U6" i="188"/>
  <c r="V6" i="188"/>
  <c r="W6" i="188"/>
  <c r="X6" i="188"/>
  <c r="Y6" i="188"/>
  <c r="Z6" i="188"/>
  <c r="AA6" i="188"/>
  <c r="AB6" i="188"/>
  <c r="AC6" i="188"/>
  <c r="AD6" i="188"/>
  <c r="AE6" i="188"/>
  <c r="AF6" i="188"/>
  <c r="AG6" i="188"/>
  <c r="AH6" i="188"/>
  <c r="AI6" i="188"/>
  <c r="AJ6" i="188"/>
  <c r="AK6" i="188"/>
  <c r="AL6" i="188"/>
  <c r="AM6" i="188"/>
  <c r="AN6" i="188"/>
  <c r="AO6" i="188"/>
  <c r="AP6" i="188"/>
  <c r="AQ6" i="188"/>
  <c r="AR6" i="188"/>
  <c r="P7" i="188"/>
  <c r="Q7" i="188"/>
  <c r="R7" i="188"/>
  <c r="S7" i="188"/>
  <c r="T7" i="188"/>
  <c r="U7" i="188"/>
  <c r="V7" i="188"/>
  <c r="W7" i="188"/>
  <c r="X7" i="188"/>
  <c r="Y7" i="188"/>
  <c r="Z7" i="188"/>
  <c r="AA7" i="188"/>
  <c r="AB7" i="188"/>
  <c r="AC7" i="188"/>
  <c r="AD7" i="188"/>
  <c r="AE7" i="188"/>
  <c r="AF7" i="188"/>
  <c r="AG7" i="188"/>
  <c r="AH7" i="188"/>
  <c r="AI7" i="188"/>
  <c r="AJ7" i="188"/>
  <c r="AK7" i="188"/>
  <c r="AL7" i="188"/>
  <c r="AM7" i="188"/>
  <c r="AN7" i="188"/>
  <c r="AO7" i="188"/>
  <c r="AP7" i="188"/>
  <c r="AQ7" i="188"/>
  <c r="AR7" i="188"/>
  <c r="P8" i="188"/>
  <c r="Q8" i="188"/>
  <c r="R8" i="188"/>
  <c r="S8" i="188"/>
  <c r="T8" i="188"/>
  <c r="U8" i="188"/>
  <c r="V8" i="188"/>
  <c r="W8" i="188"/>
  <c r="X8" i="188"/>
  <c r="Y8" i="188"/>
  <c r="Z8" i="188"/>
  <c r="AA8" i="188"/>
  <c r="AB8" i="188"/>
  <c r="AC8" i="188"/>
  <c r="AD8" i="188"/>
  <c r="AE8" i="188"/>
  <c r="AF8" i="188"/>
  <c r="AG8" i="188"/>
  <c r="AH8" i="188"/>
  <c r="AI8" i="188"/>
  <c r="AJ8" i="188"/>
  <c r="AK8" i="188"/>
  <c r="AL8" i="188"/>
  <c r="AM8" i="188"/>
  <c r="AN8" i="188"/>
  <c r="AO8" i="188"/>
  <c r="AP8" i="188"/>
  <c r="AQ8" i="188"/>
  <c r="AR8" i="188"/>
  <c r="P9" i="188"/>
  <c r="Q9" i="188"/>
  <c r="R9" i="188"/>
  <c r="S9" i="188"/>
  <c r="T9" i="188"/>
  <c r="U9" i="188"/>
  <c r="V9" i="188"/>
  <c r="W9" i="188"/>
  <c r="X9" i="188"/>
  <c r="Y9" i="188"/>
  <c r="Z9" i="188"/>
  <c r="AA9" i="188"/>
  <c r="AB9" i="188"/>
  <c r="AC9" i="188"/>
  <c r="AD9" i="188"/>
  <c r="AE9" i="188"/>
  <c r="AF9" i="188"/>
  <c r="AG9" i="188"/>
  <c r="AH9" i="188"/>
  <c r="AI9" i="188"/>
  <c r="AJ9" i="188"/>
  <c r="AK9" i="188"/>
  <c r="AL9" i="188"/>
  <c r="AM9" i="188"/>
  <c r="AN9" i="188"/>
  <c r="AO9" i="188"/>
  <c r="AP9" i="188"/>
  <c r="AQ9" i="188"/>
  <c r="AR9" i="188"/>
  <c r="P10" i="188"/>
  <c r="Q10" i="188"/>
  <c r="R10" i="188"/>
  <c r="S10" i="188"/>
  <c r="T10" i="188"/>
  <c r="U10" i="188"/>
  <c r="V10" i="188"/>
  <c r="W10" i="188"/>
  <c r="X10" i="188"/>
  <c r="Y10" i="188"/>
  <c r="Z10" i="188"/>
  <c r="AA10" i="188"/>
  <c r="AB10" i="188"/>
  <c r="AC10" i="188"/>
  <c r="AD10" i="188"/>
  <c r="AE10" i="188"/>
  <c r="AF10" i="188"/>
  <c r="AG10" i="188"/>
  <c r="AH10" i="188"/>
  <c r="AI10" i="188"/>
  <c r="AJ10" i="188"/>
  <c r="AK10" i="188"/>
  <c r="AL10" i="188"/>
  <c r="AM10" i="188"/>
  <c r="AN10" i="188"/>
  <c r="AO10" i="188"/>
  <c r="AP10" i="188"/>
  <c r="AQ10" i="188"/>
  <c r="AR10" i="188"/>
  <c r="P11" i="188"/>
  <c r="Q11" i="188"/>
  <c r="R11" i="188"/>
  <c r="S11" i="188"/>
  <c r="T11" i="188"/>
  <c r="U11" i="188"/>
  <c r="V11" i="188"/>
  <c r="W11" i="188"/>
  <c r="X11" i="188"/>
  <c r="Y11" i="188"/>
  <c r="Z11" i="188"/>
  <c r="AA11" i="188"/>
  <c r="AB11" i="188"/>
  <c r="AC11" i="188"/>
  <c r="AD11" i="188"/>
  <c r="AE11" i="188"/>
  <c r="AF11" i="188"/>
  <c r="AG11" i="188"/>
  <c r="AH11" i="188"/>
  <c r="AI11" i="188"/>
  <c r="AJ11" i="188"/>
  <c r="AK11" i="188"/>
  <c r="AL11" i="188"/>
  <c r="AM11" i="188"/>
  <c r="AN11" i="188"/>
  <c r="AO11" i="188"/>
  <c r="AP11" i="188"/>
  <c r="AQ11" i="188"/>
  <c r="AR11" i="188"/>
  <c r="P12" i="188"/>
  <c r="Q12" i="188"/>
  <c r="R12" i="188"/>
  <c r="S12" i="188"/>
  <c r="T12" i="188"/>
  <c r="U12" i="188"/>
  <c r="V12" i="188"/>
  <c r="W12" i="188"/>
  <c r="X12" i="188"/>
  <c r="Y12" i="188"/>
  <c r="Z12" i="188"/>
  <c r="AA12" i="188"/>
  <c r="AB12" i="188"/>
  <c r="AC12" i="188"/>
  <c r="AD12" i="188"/>
  <c r="AE12" i="188"/>
  <c r="AF12" i="188"/>
  <c r="AG12" i="188"/>
  <c r="AH12" i="188"/>
  <c r="AI12" i="188"/>
  <c r="AJ12" i="188"/>
  <c r="AK12" i="188"/>
  <c r="AL12" i="188"/>
  <c r="AM12" i="188"/>
  <c r="AN12" i="188"/>
  <c r="AO12" i="188"/>
  <c r="AP12" i="188"/>
  <c r="AQ12" i="188"/>
  <c r="AR12" i="188"/>
  <c r="P13" i="188"/>
  <c r="Q13" i="188"/>
  <c r="R13" i="188"/>
  <c r="S13" i="188"/>
  <c r="T13" i="188"/>
  <c r="U13" i="188"/>
  <c r="V13" i="188"/>
  <c r="W13" i="188"/>
  <c r="X13" i="188"/>
  <c r="Y13" i="188"/>
  <c r="Z13" i="188"/>
  <c r="AA13" i="188"/>
  <c r="AB13" i="188"/>
  <c r="AC13" i="188"/>
  <c r="AD13" i="188"/>
  <c r="AE13" i="188"/>
  <c r="AF13" i="188"/>
  <c r="AG13" i="188"/>
  <c r="AH13" i="188"/>
  <c r="AI13" i="188"/>
  <c r="AJ13" i="188"/>
  <c r="AK13" i="188"/>
  <c r="AL13" i="188"/>
  <c r="AM13" i="188"/>
  <c r="AN13" i="188"/>
  <c r="AO13" i="188"/>
  <c r="AP13" i="188"/>
  <c r="AQ13" i="188"/>
  <c r="AR13" i="188"/>
  <c r="P14" i="188"/>
  <c r="Q14" i="188"/>
  <c r="R14" i="188"/>
  <c r="S14" i="188"/>
  <c r="T14" i="188"/>
  <c r="U14" i="188"/>
  <c r="V14" i="188"/>
  <c r="W14" i="188"/>
  <c r="X14" i="188"/>
  <c r="Y14" i="188"/>
  <c r="Z14" i="188"/>
  <c r="AA14" i="188"/>
  <c r="AB14" i="188"/>
  <c r="AC14" i="188"/>
  <c r="AD14" i="188"/>
  <c r="AE14" i="188"/>
  <c r="AF14" i="188"/>
  <c r="AG14" i="188"/>
  <c r="AH14" i="188"/>
  <c r="AI14" i="188"/>
  <c r="AJ14" i="188"/>
  <c r="AK14" i="188"/>
  <c r="AL14" i="188"/>
  <c r="AM14" i="188"/>
  <c r="AN14" i="188"/>
  <c r="AO14" i="188"/>
  <c r="AP14" i="188"/>
  <c r="AQ14" i="188"/>
  <c r="AR14" i="188"/>
  <c r="P15" i="188"/>
  <c r="Q15" i="188"/>
  <c r="R15" i="188"/>
  <c r="S15" i="188"/>
  <c r="T15" i="188"/>
  <c r="U15" i="188"/>
  <c r="V15" i="188"/>
  <c r="W15" i="188"/>
  <c r="X15" i="188"/>
  <c r="Y15" i="188"/>
  <c r="Z15" i="188"/>
  <c r="AA15" i="188"/>
  <c r="AB15" i="188"/>
  <c r="AC15" i="188"/>
  <c r="AD15" i="188"/>
  <c r="AE15" i="188"/>
  <c r="AF15" i="188"/>
  <c r="AG15" i="188"/>
  <c r="AH15" i="188"/>
  <c r="AI15" i="188"/>
  <c r="AJ15" i="188"/>
  <c r="AK15" i="188"/>
  <c r="AL15" i="188"/>
  <c r="AM15" i="188"/>
  <c r="AN15" i="188"/>
  <c r="AO15" i="188"/>
  <c r="AP15" i="188"/>
  <c r="AQ15" i="188"/>
  <c r="AR15" i="188"/>
  <c r="P16" i="188"/>
  <c r="Q16" i="188"/>
  <c r="R16" i="188"/>
  <c r="S16" i="188"/>
  <c r="T16" i="188"/>
  <c r="U16" i="188"/>
  <c r="V16" i="188"/>
  <c r="W16" i="188"/>
  <c r="X16" i="188"/>
  <c r="Y16" i="188"/>
  <c r="Z16" i="188"/>
  <c r="AA16" i="188"/>
  <c r="AB16" i="188"/>
  <c r="AC16" i="188"/>
  <c r="AD16" i="188"/>
  <c r="AE16" i="188"/>
  <c r="AF16" i="188"/>
  <c r="AG16" i="188"/>
  <c r="AH16" i="188"/>
  <c r="AI16" i="188"/>
  <c r="AJ16" i="188"/>
  <c r="AK16" i="188"/>
  <c r="AL16" i="188"/>
  <c r="AM16" i="188"/>
  <c r="AN16" i="188"/>
  <c r="AO16" i="188"/>
  <c r="AP16" i="188"/>
  <c r="AQ16" i="188"/>
  <c r="AR16" i="188"/>
  <c r="P17" i="188"/>
  <c r="Q17" i="188"/>
  <c r="R17" i="188"/>
  <c r="S17" i="188"/>
  <c r="T17" i="188"/>
  <c r="U17" i="188"/>
  <c r="V17" i="188"/>
  <c r="W17" i="188"/>
  <c r="X17" i="188"/>
  <c r="Y17" i="188"/>
  <c r="Z17" i="188"/>
  <c r="AA17" i="188"/>
  <c r="AB17" i="188"/>
  <c r="AC17" i="188"/>
  <c r="AD17" i="188"/>
  <c r="AE17" i="188"/>
  <c r="AF17" i="188"/>
  <c r="AG17" i="188"/>
  <c r="AH17" i="188"/>
  <c r="AI17" i="188"/>
  <c r="AJ17" i="188"/>
  <c r="AK17" i="188"/>
  <c r="AL17" i="188"/>
  <c r="AM17" i="188"/>
  <c r="AN17" i="188"/>
  <c r="AO17" i="188"/>
  <c r="AP17" i="188"/>
  <c r="AQ17" i="188"/>
  <c r="AR17" i="188"/>
  <c r="P18" i="188"/>
  <c r="Q18" i="188"/>
  <c r="R18" i="188"/>
  <c r="S18" i="188"/>
  <c r="T18" i="188"/>
  <c r="U18" i="188"/>
  <c r="V18" i="188"/>
  <c r="W18" i="188"/>
  <c r="X18" i="188"/>
  <c r="Y18" i="188"/>
  <c r="Z18" i="188"/>
  <c r="AA18" i="188"/>
  <c r="AB18" i="188"/>
  <c r="AC18" i="188"/>
  <c r="AD18" i="188"/>
  <c r="AE18" i="188"/>
  <c r="AF18" i="188"/>
  <c r="AG18" i="188"/>
  <c r="AH18" i="188"/>
  <c r="AI18" i="188"/>
  <c r="AJ18" i="188"/>
  <c r="AK18" i="188"/>
  <c r="AL18" i="188"/>
  <c r="AM18" i="188"/>
  <c r="AN18" i="188"/>
  <c r="AO18" i="188"/>
  <c r="AP18" i="188"/>
  <c r="AQ18" i="188"/>
  <c r="AR18" i="188"/>
  <c r="O18" i="188"/>
  <c r="O5" i="188"/>
  <c r="O6" i="188"/>
  <c r="O7" i="188"/>
  <c r="O8" i="188"/>
  <c r="O9" i="188"/>
  <c r="O10" i="188"/>
  <c r="O11" i="188"/>
  <c r="O12" i="188"/>
  <c r="O13" i="188"/>
  <c r="O14" i="188"/>
  <c r="O15" i="188"/>
  <c r="O16" i="188"/>
  <c r="O17" i="188"/>
  <c r="O4" i="188"/>
  <c r="P4" i="24"/>
  <c r="Q4" i="24"/>
  <c r="R4" i="24"/>
  <c r="S4" i="24"/>
  <c r="T4" i="24"/>
  <c r="U4" i="24"/>
  <c r="V4" i="24"/>
  <c r="W4" i="24"/>
  <c r="X4" i="24"/>
  <c r="Y4" i="24"/>
  <c r="Z4" i="24"/>
  <c r="AA4" i="24"/>
  <c r="AB4" i="24"/>
  <c r="AC4" i="24"/>
  <c r="AD4" i="24"/>
  <c r="AE4" i="24"/>
  <c r="AF4" i="24"/>
  <c r="AG4" i="24"/>
  <c r="AH4" i="24"/>
  <c r="AI4" i="24"/>
  <c r="AJ4" i="24"/>
  <c r="AK4" i="24"/>
  <c r="AL4" i="24"/>
  <c r="AM4" i="24"/>
  <c r="AN4" i="24"/>
  <c r="AO4" i="24"/>
  <c r="AP4" i="24"/>
  <c r="AQ4" i="24"/>
  <c r="AR4" i="24"/>
  <c r="P5" i="24"/>
  <c r="Q5" i="24"/>
  <c r="R5" i="24"/>
  <c r="S5" i="24"/>
  <c r="T5" i="24"/>
  <c r="U5" i="24"/>
  <c r="V5" i="24"/>
  <c r="W5" i="24"/>
  <c r="X5" i="24"/>
  <c r="Y5" i="24"/>
  <c r="Z5" i="24"/>
  <c r="AA5" i="24"/>
  <c r="AB5" i="24"/>
  <c r="AC5" i="24"/>
  <c r="AD5" i="24"/>
  <c r="AE5" i="24"/>
  <c r="AF5" i="24"/>
  <c r="AG5" i="24"/>
  <c r="AH5" i="24"/>
  <c r="AI5" i="24"/>
  <c r="AJ5" i="24"/>
  <c r="AK5" i="24"/>
  <c r="AL5" i="24"/>
  <c r="AM5" i="24"/>
  <c r="AN5" i="24"/>
  <c r="AO5" i="24"/>
  <c r="AP5" i="24"/>
  <c r="AQ5" i="24"/>
  <c r="AR5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AD6" i="24"/>
  <c r="AE6" i="24"/>
  <c r="AF6" i="24"/>
  <c r="AG6" i="24"/>
  <c r="AH6" i="24"/>
  <c r="AI6" i="24"/>
  <c r="AJ6" i="24"/>
  <c r="AK6" i="24"/>
  <c r="AL6" i="24"/>
  <c r="AM6" i="24"/>
  <c r="AN6" i="24"/>
  <c r="AO6" i="24"/>
  <c r="AP6" i="24"/>
  <c r="AQ6" i="24"/>
  <c r="AR6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AH7" i="24"/>
  <c r="AI7" i="24"/>
  <c r="AJ7" i="24"/>
  <c r="AK7" i="24"/>
  <c r="AL7" i="24"/>
  <c r="AM7" i="24"/>
  <c r="AN7" i="24"/>
  <c r="AO7" i="24"/>
  <c r="AP7" i="24"/>
  <c r="AQ7" i="24"/>
  <c r="AR7" i="24"/>
  <c r="P8" i="24"/>
  <c r="Q8" i="24"/>
  <c r="R8" i="24"/>
  <c r="S8" i="24"/>
  <c r="T8" i="24"/>
  <c r="U8" i="24"/>
  <c r="V8" i="24"/>
  <c r="W8" i="24"/>
  <c r="X8" i="24"/>
  <c r="Y8" i="24"/>
  <c r="Z8" i="24"/>
  <c r="AA8" i="24"/>
  <c r="AB8" i="24"/>
  <c r="AC8" i="24"/>
  <c r="AD8" i="24"/>
  <c r="AE8" i="24"/>
  <c r="AF8" i="24"/>
  <c r="AG8" i="24"/>
  <c r="AH8" i="24"/>
  <c r="AI8" i="24"/>
  <c r="AJ8" i="24"/>
  <c r="AK8" i="24"/>
  <c r="AL8" i="24"/>
  <c r="AM8" i="24"/>
  <c r="AN8" i="24"/>
  <c r="AO8" i="24"/>
  <c r="AP8" i="24"/>
  <c r="AQ8" i="24"/>
  <c r="AR8" i="24"/>
  <c r="P9" i="24"/>
  <c r="Q9" i="24"/>
  <c r="R9" i="24"/>
  <c r="S9" i="24"/>
  <c r="T9" i="24"/>
  <c r="U9" i="24"/>
  <c r="V9" i="24"/>
  <c r="W9" i="24"/>
  <c r="X9" i="24"/>
  <c r="Y9" i="24"/>
  <c r="Z9" i="24"/>
  <c r="AA9" i="24"/>
  <c r="AB9" i="24"/>
  <c r="AC9" i="24"/>
  <c r="AD9" i="24"/>
  <c r="AE9" i="24"/>
  <c r="AF9" i="24"/>
  <c r="AG9" i="24"/>
  <c r="AH9" i="24"/>
  <c r="AI9" i="24"/>
  <c r="AJ9" i="24"/>
  <c r="AK9" i="24"/>
  <c r="AL9" i="24"/>
  <c r="AM9" i="24"/>
  <c r="AN9" i="24"/>
  <c r="AO9" i="24"/>
  <c r="AP9" i="24"/>
  <c r="AQ9" i="24"/>
  <c r="AR9" i="24"/>
  <c r="P10" i="24"/>
  <c r="Q10" i="24"/>
  <c r="R10" i="24"/>
  <c r="S10" i="24"/>
  <c r="T10" i="24"/>
  <c r="U10" i="24"/>
  <c r="V10" i="24"/>
  <c r="W10" i="24"/>
  <c r="X10" i="24"/>
  <c r="Y10" i="24"/>
  <c r="Z10" i="24"/>
  <c r="AA10" i="24"/>
  <c r="AB10" i="24"/>
  <c r="AC10" i="24"/>
  <c r="AD10" i="24"/>
  <c r="AE10" i="24"/>
  <c r="AF10" i="24"/>
  <c r="AG10" i="24"/>
  <c r="AH10" i="24"/>
  <c r="AI10" i="24"/>
  <c r="AJ10" i="24"/>
  <c r="AK10" i="24"/>
  <c r="AL10" i="24"/>
  <c r="AM10" i="24"/>
  <c r="AN10" i="24"/>
  <c r="AO10" i="24"/>
  <c r="AP10" i="24"/>
  <c r="AQ10" i="24"/>
  <c r="AR10" i="24"/>
  <c r="P11" i="24"/>
  <c r="Q11" i="24"/>
  <c r="R11" i="24"/>
  <c r="S11" i="24"/>
  <c r="T11" i="24"/>
  <c r="U11" i="24"/>
  <c r="V11" i="24"/>
  <c r="W11" i="24"/>
  <c r="X11" i="24"/>
  <c r="Y11" i="24"/>
  <c r="Z11" i="24"/>
  <c r="AA11" i="24"/>
  <c r="AB11" i="24"/>
  <c r="AC11" i="24"/>
  <c r="AD11" i="24"/>
  <c r="AE11" i="24"/>
  <c r="AF11" i="24"/>
  <c r="AG11" i="24"/>
  <c r="AH11" i="24"/>
  <c r="AI11" i="24"/>
  <c r="AJ11" i="24"/>
  <c r="AK11" i="24"/>
  <c r="AL11" i="24"/>
  <c r="AM11" i="24"/>
  <c r="AN11" i="24"/>
  <c r="AO11" i="24"/>
  <c r="AP11" i="24"/>
  <c r="AQ11" i="24"/>
  <c r="AR11" i="24"/>
  <c r="P12" i="24"/>
  <c r="Q12" i="24"/>
  <c r="R12" i="24"/>
  <c r="S12" i="24"/>
  <c r="T12" i="24"/>
  <c r="U12" i="24"/>
  <c r="V12" i="24"/>
  <c r="W12" i="24"/>
  <c r="X12" i="24"/>
  <c r="Y12" i="24"/>
  <c r="Z12" i="24"/>
  <c r="AA12" i="24"/>
  <c r="AB12" i="24"/>
  <c r="AC12" i="24"/>
  <c r="AD12" i="24"/>
  <c r="AE12" i="24"/>
  <c r="AF12" i="24"/>
  <c r="AG12" i="24"/>
  <c r="AH12" i="24"/>
  <c r="AI12" i="24"/>
  <c r="AJ12" i="24"/>
  <c r="AK12" i="24"/>
  <c r="AL12" i="24"/>
  <c r="AM12" i="24"/>
  <c r="AN12" i="24"/>
  <c r="AO12" i="24"/>
  <c r="AP12" i="24"/>
  <c r="AQ12" i="24"/>
  <c r="AR12" i="24"/>
  <c r="P13" i="24"/>
  <c r="Q13" i="24"/>
  <c r="R13" i="24"/>
  <c r="S13" i="24"/>
  <c r="T13" i="24"/>
  <c r="U13" i="24"/>
  <c r="V13" i="24"/>
  <c r="W13" i="24"/>
  <c r="X13" i="24"/>
  <c r="Y13" i="24"/>
  <c r="Z13" i="24"/>
  <c r="AA13" i="24"/>
  <c r="AB13" i="24"/>
  <c r="AC13" i="24"/>
  <c r="AD13" i="24"/>
  <c r="AE13" i="24"/>
  <c r="AF13" i="24"/>
  <c r="AG13" i="24"/>
  <c r="AH13" i="24"/>
  <c r="AI13" i="24"/>
  <c r="AJ13" i="24"/>
  <c r="AK13" i="24"/>
  <c r="AL13" i="24"/>
  <c r="AM13" i="24"/>
  <c r="AN13" i="24"/>
  <c r="AO13" i="24"/>
  <c r="AP13" i="24"/>
  <c r="AQ13" i="24"/>
  <c r="AR13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AC14" i="24"/>
  <c r="AD14" i="24"/>
  <c r="AE14" i="24"/>
  <c r="AF14" i="24"/>
  <c r="AG14" i="24"/>
  <c r="AH14" i="24"/>
  <c r="AI14" i="24"/>
  <c r="AJ14" i="24"/>
  <c r="AK14" i="24"/>
  <c r="AL14" i="24"/>
  <c r="AM14" i="24"/>
  <c r="AN14" i="24"/>
  <c r="AO14" i="24"/>
  <c r="AP14" i="24"/>
  <c r="AQ14" i="24"/>
  <c r="AR14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AC15" i="24"/>
  <c r="AD15" i="24"/>
  <c r="AE15" i="24"/>
  <c r="AF15" i="24"/>
  <c r="AG15" i="24"/>
  <c r="AH15" i="24"/>
  <c r="AI15" i="24"/>
  <c r="AJ15" i="24"/>
  <c r="AK15" i="24"/>
  <c r="AL15" i="24"/>
  <c r="AM15" i="24"/>
  <c r="AN15" i="24"/>
  <c r="AO15" i="24"/>
  <c r="AP15" i="24"/>
  <c r="AQ15" i="24"/>
  <c r="AR15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AG16" i="24"/>
  <c r="AH16" i="24"/>
  <c r="AI16" i="24"/>
  <c r="AJ16" i="24"/>
  <c r="AK16" i="24"/>
  <c r="AL16" i="24"/>
  <c r="AM16" i="24"/>
  <c r="AN16" i="24"/>
  <c r="AO16" i="24"/>
  <c r="AP16" i="24"/>
  <c r="AQ16" i="24"/>
  <c r="AR16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P18" i="24"/>
  <c r="Q18" i="24"/>
  <c r="R18" i="24"/>
  <c r="S18" i="24"/>
  <c r="T18" i="24"/>
  <c r="U18" i="24"/>
  <c r="V18" i="24"/>
  <c r="W18" i="24"/>
  <c r="X18" i="24"/>
  <c r="Y18" i="24"/>
  <c r="Z18" i="24"/>
  <c r="AA18" i="24"/>
  <c r="AB18" i="24"/>
  <c r="AC18" i="24"/>
  <c r="AD18" i="24"/>
  <c r="AE18" i="24"/>
  <c r="AF18" i="24"/>
  <c r="AG18" i="24"/>
  <c r="AH18" i="24"/>
  <c r="AI18" i="24"/>
  <c r="AJ18" i="24"/>
  <c r="AK18" i="24"/>
  <c r="AL18" i="24"/>
  <c r="AM18" i="24"/>
  <c r="AN18" i="24"/>
  <c r="AO18" i="24"/>
  <c r="AP18" i="24"/>
  <c r="AQ18" i="24"/>
  <c r="AR18" i="24"/>
  <c r="O18" i="24"/>
  <c r="O5" i="24"/>
  <c r="O6" i="24"/>
  <c r="O7" i="24"/>
  <c r="O8" i="24"/>
  <c r="O9" i="24"/>
  <c r="O10" i="24"/>
  <c r="O11" i="24"/>
  <c r="O12" i="24"/>
  <c r="O13" i="24"/>
  <c r="O14" i="24"/>
  <c r="O15" i="24"/>
  <c r="O16" i="24"/>
  <c r="O17" i="24"/>
  <c r="O4" i="24"/>
  <c r="P4" i="320"/>
  <c r="Q4" i="320"/>
  <c r="R4" i="320"/>
  <c r="S4" i="320"/>
  <c r="T4" i="320"/>
  <c r="U4" i="320"/>
  <c r="V4" i="320"/>
  <c r="W4" i="320"/>
  <c r="X4" i="320"/>
  <c r="Y4" i="320"/>
  <c r="Z4" i="320"/>
  <c r="AA4" i="320"/>
  <c r="AB4" i="320"/>
  <c r="AC4" i="320"/>
  <c r="AD4" i="320"/>
  <c r="AE4" i="320"/>
  <c r="AF4" i="320"/>
  <c r="AG4" i="320"/>
  <c r="AH4" i="320"/>
  <c r="AI4" i="320"/>
  <c r="AJ4" i="320"/>
  <c r="AK4" i="320"/>
  <c r="AL4" i="320"/>
  <c r="AM4" i="320"/>
  <c r="AN4" i="320"/>
  <c r="AO4" i="320"/>
  <c r="AP4" i="320"/>
  <c r="AQ4" i="320"/>
  <c r="AR4" i="320"/>
  <c r="P5" i="320"/>
  <c r="Q5" i="320"/>
  <c r="R5" i="320"/>
  <c r="S5" i="320"/>
  <c r="T5" i="320"/>
  <c r="U5" i="320"/>
  <c r="V5" i="320"/>
  <c r="W5" i="320"/>
  <c r="X5" i="320"/>
  <c r="Y5" i="320"/>
  <c r="Z5" i="320"/>
  <c r="AA5" i="320"/>
  <c r="AB5" i="320"/>
  <c r="AC5" i="320"/>
  <c r="AD5" i="320"/>
  <c r="AE5" i="320"/>
  <c r="AF5" i="320"/>
  <c r="AG5" i="320"/>
  <c r="AH5" i="320"/>
  <c r="AI5" i="320"/>
  <c r="AJ5" i="320"/>
  <c r="AK5" i="320"/>
  <c r="AL5" i="320"/>
  <c r="AM5" i="320"/>
  <c r="AN5" i="320"/>
  <c r="AO5" i="320"/>
  <c r="AP5" i="320"/>
  <c r="AQ5" i="320"/>
  <c r="AR5" i="320"/>
  <c r="P6" i="320"/>
  <c r="Q6" i="320"/>
  <c r="R6" i="320"/>
  <c r="S6" i="320"/>
  <c r="T6" i="320"/>
  <c r="U6" i="320"/>
  <c r="V6" i="320"/>
  <c r="W6" i="320"/>
  <c r="X6" i="320"/>
  <c r="Y6" i="320"/>
  <c r="Z6" i="320"/>
  <c r="AA6" i="320"/>
  <c r="AB6" i="320"/>
  <c r="AC6" i="320"/>
  <c r="AD6" i="320"/>
  <c r="AE6" i="320"/>
  <c r="AF6" i="320"/>
  <c r="AG6" i="320"/>
  <c r="AH6" i="320"/>
  <c r="AI6" i="320"/>
  <c r="AJ6" i="320"/>
  <c r="AK6" i="320"/>
  <c r="AL6" i="320"/>
  <c r="AM6" i="320"/>
  <c r="AN6" i="320"/>
  <c r="AO6" i="320"/>
  <c r="AP6" i="320"/>
  <c r="AQ6" i="320"/>
  <c r="AR6" i="320"/>
  <c r="P7" i="320"/>
  <c r="Q7" i="320"/>
  <c r="R7" i="320"/>
  <c r="S7" i="320"/>
  <c r="T7" i="320"/>
  <c r="U7" i="320"/>
  <c r="V7" i="320"/>
  <c r="W7" i="320"/>
  <c r="X7" i="320"/>
  <c r="Y7" i="320"/>
  <c r="Z7" i="320"/>
  <c r="AA7" i="320"/>
  <c r="AB7" i="320"/>
  <c r="AC7" i="320"/>
  <c r="AD7" i="320"/>
  <c r="AE7" i="320"/>
  <c r="AF7" i="320"/>
  <c r="AG7" i="320"/>
  <c r="AH7" i="320"/>
  <c r="AI7" i="320"/>
  <c r="AJ7" i="320"/>
  <c r="AK7" i="320"/>
  <c r="AL7" i="320"/>
  <c r="AM7" i="320"/>
  <c r="AN7" i="320"/>
  <c r="AO7" i="320"/>
  <c r="AP7" i="320"/>
  <c r="AQ7" i="320"/>
  <c r="AR7" i="320"/>
  <c r="P8" i="320"/>
  <c r="Q8" i="320"/>
  <c r="R8" i="320"/>
  <c r="S8" i="320"/>
  <c r="T8" i="320"/>
  <c r="U8" i="320"/>
  <c r="V8" i="320"/>
  <c r="W8" i="320"/>
  <c r="X8" i="320"/>
  <c r="Y8" i="320"/>
  <c r="Z8" i="320"/>
  <c r="AA8" i="320"/>
  <c r="AB8" i="320"/>
  <c r="AC8" i="320"/>
  <c r="AD8" i="320"/>
  <c r="AE8" i="320"/>
  <c r="AF8" i="320"/>
  <c r="AG8" i="320"/>
  <c r="AH8" i="320"/>
  <c r="AI8" i="320"/>
  <c r="AJ8" i="320"/>
  <c r="AK8" i="320"/>
  <c r="AL8" i="320"/>
  <c r="AM8" i="320"/>
  <c r="AN8" i="320"/>
  <c r="AO8" i="320"/>
  <c r="AP8" i="320"/>
  <c r="AQ8" i="320"/>
  <c r="AR8" i="320"/>
  <c r="P9" i="320"/>
  <c r="Q9" i="320"/>
  <c r="R9" i="320"/>
  <c r="S9" i="320"/>
  <c r="T9" i="320"/>
  <c r="U9" i="320"/>
  <c r="V9" i="320"/>
  <c r="W9" i="320"/>
  <c r="X9" i="320"/>
  <c r="Y9" i="320"/>
  <c r="Z9" i="320"/>
  <c r="AA9" i="320"/>
  <c r="AB9" i="320"/>
  <c r="AC9" i="320"/>
  <c r="AD9" i="320"/>
  <c r="AE9" i="320"/>
  <c r="AF9" i="320"/>
  <c r="AG9" i="320"/>
  <c r="AH9" i="320"/>
  <c r="AI9" i="320"/>
  <c r="AJ9" i="320"/>
  <c r="AK9" i="320"/>
  <c r="AL9" i="320"/>
  <c r="AM9" i="320"/>
  <c r="AN9" i="320"/>
  <c r="AO9" i="320"/>
  <c r="AP9" i="320"/>
  <c r="AQ9" i="320"/>
  <c r="AR9" i="320"/>
  <c r="P10" i="320"/>
  <c r="Q10" i="320"/>
  <c r="R10" i="320"/>
  <c r="S10" i="320"/>
  <c r="T10" i="320"/>
  <c r="U10" i="320"/>
  <c r="V10" i="320"/>
  <c r="W10" i="320"/>
  <c r="X10" i="320"/>
  <c r="Y10" i="320"/>
  <c r="Z10" i="320"/>
  <c r="AA10" i="320"/>
  <c r="AB10" i="320"/>
  <c r="AC10" i="320"/>
  <c r="AD10" i="320"/>
  <c r="AE10" i="320"/>
  <c r="AF10" i="320"/>
  <c r="AG10" i="320"/>
  <c r="AH10" i="320"/>
  <c r="AI10" i="320"/>
  <c r="AJ10" i="320"/>
  <c r="AK10" i="320"/>
  <c r="AL10" i="320"/>
  <c r="AM10" i="320"/>
  <c r="AN10" i="320"/>
  <c r="AO10" i="320"/>
  <c r="AP10" i="320"/>
  <c r="AQ10" i="320"/>
  <c r="AR10" i="320"/>
  <c r="P11" i="320"/>
  <c r="Q11" i="320"/>
  <c r="R11" i="320"/>
  <c r="S11" i="320"/>
  <c r="T11" i="320"/>
  <c r="U11" i="320"/>
  <c r="V11" i="320"/>
  <c r="W11" i="320"/>
  <c r="X11" i="320"/>
  <c r="Y11" i="320"/>
  <c r="Z11" i="320"/>
  <c r="AA11" i="320"/>
  <c r="AB11" i="320"/>
  <c r="AC11" i="320"/>
  <c r="AD11" i="320"/>
  <c r="AE11" i="320"/>
  <c r="AF11" i="320"/>
  <c r="AG11" i="320"/>
  <c r="AH11" i="320"/>
  <c r="AI11" i="320"/>
  <c r="AJ11" i="320"/>
  <c r="AK11" i="320"/>
  <c r="AL11" i="320"/>
  <c r="AM11" i="320"/>
  <c r="AN11" i="320"/>
  <c r="AO11" i="320"/>
  <c r="AP11" i="320"/>
  <c r="AQ11" i="320"/>
  <c r="AR11" i="320"/>
  <c r="P12" i="320"/>
  <c r="Q12" i="320"/>
  <c r="R12" i="320"/>
  <c r="S12" i="320"/>
  <c r="T12" i="320"/>
  <c r="U12" i="320"/>
  <c r="V12" i="320"/>
  <c r="W12" i="320"/>
  <c r="X12" i="320"/>
  <c r="Y12" i="320"/>
  <c r="Z12" i="320"/>
  <c r="AA12" i="320"/>
  <c r="AB12" i="320"/>
  <c r="AC12" i="320"/>
  <c r="AD12" i="320"/>
  <c r="AE12" i="320"/>
  <c r="AF12" i="320"/>
  <c r="AG12" i="320"/>
  <c r="AH12" i="320"/>
  <c r="AI12" i="320"/>
  <c r="AJ12" i="320"/>
  <c r="AK12" i="320"/>
  <c r="AL12" i="320"/>
  <c r="AM12" i="320"/>
  <c r="AN12" i="320"/>
  <c r="AO12" i="320"/>
  <c r="AP12" i="320"/>
  <c r="AQ12" i="320"/>
  <c r="AR12" i="320"/>
  <c r="P13" i="320"/>
  <c r="Q13" i="320"/>
  <c r="R13" i="320"/>
  <c r="S13" i="320"/>
  <c r="T13" i="320"/>
  <c r="U13" i="320"/>
  <c r="V13" i="320"/>
  <c r="W13" i="320"/>
  <c r="X13" i="320"/>
  <c r="Y13" i="320"/>
  <c r="Z13" i="320"/>
  <c r="AA13" i="320"/>
  <c r="AB13" i="320"/>
  <c r="AC13" i="320"/>
  <c r="AD13" i="320"/>
  <c r="AE13" i="320"/>
  <c r="AF13" i="320"/>
  <c r="AG13" i="320"/>
  <c r="AH13" i="320"/>
  <c r="AI13" i="320"/>
  <c r="AJ13" i="320"/>
  <c r="AK13" i="320"/>
  <c r="AL13" i="320"/>
  <c r="AM13" i="320"/>
  <c r="AN13" i="320"/>
  <c r="AO13" i="320"/>
  <c r="AP13" i="320"/>
  <c r="AQ13" i="320"/>
  <c r="AR13" i="320"/>
  <c r="P14" i="320"/>
  <c r="Q14" i="320"/>
  <c r="R14" i="320"/>
  <c r="S14" i="320"/>
  <c r="T14" i="320"/>
  <c r="U14" i="320"/>
  <c r="V14" i="320"/>
  <c r="W14" i="320"/>
  <c r="X14" i="320"/>
  <c r="Y14" i="320"/>
  <c r="Z14" i="320"/>
  <c r="AA14" i="320"/>
  <c r="AB14" i="320"/>
  <c r="AC14" i="320"/>
  <c r="AD14" i="320"/>
  <c r="AE14" i="320"/>
  <c r="AF14" i="320"/>
  <c r="AG14" i="320"/>
  <c r="AH14" i="320"/>
  <c r="AI14" i="320"/>
  <c r="AJ14" i="320"/>
  <c r="AK14" i="320"/>
  <c r="AL14" i="320"/>
  <c r="AM14" i="320"/>
  <c r="AN14" i="320"/>
  <c r="AO14" i="320"/>
  <c r="AP14" i="320"/>
  <c r="AQ14" i="320"/>
  <c r="AR14" i="320"/>
  <c r="P15" i="320"/>
  <c r="Q15" i="320"/>
  <c r="R15" i="320"/>
  <c r="S15" i="320"/>
  <c r="T15" i="320"/>
  <c r="U15" i="320"/>
  <c r="V15" i="320"/>
  <c r="W15" i="320"/>
  <c r="X15" i="320"/>
  <c r="Y15" i="320"/>
  <c r="Z15" i="320"/>
  <c r="AA15" i="320"/>
  <c r="AB15" i="320"/>
  <c r="AC15" i="320"/>
  <c r="AD15" i="320"/>
  <c r="AE15" i="320"/>
  <c r="AF15" i="320"/>
  <c r="AG15" i="320"/>
  <c r="AH15" i="320"/>
  <c r="AI15" i="320"/>
  <c r="AJ15" i="320"/>
  <c r="AK15" i="320"/>
  <c r="AL15" i="320"/>
  <c r="AM15" i="320"/>
  <c r="AN15" i="320"/>
  <c r="AO15" i="320"/>
  <c r="AP15" i="320"/>
  <c r="AQ15" i="320"/>
  <c r="AR15" i="320"/>
  <c r="P16" i="320"/>
  <c r="Q16" i="320"/>
  <c r="R16" i="320"/>
  <c r="S16" i="320"/>
  <c r="T16" i="320"/>
  <c r="U16" i="320"/>
  <c r="V16" i="320"/>
  <c r="W16" i="320"/>
  <c r="X16" i="320"/>
  <c r="Y16" i="320"/>
  <c r="Z16" i="320"/>
  <c r="AA16" i="320"/>
  <c r="AB16" i="320"/>
  <c r="AC16" i="320"/>
  <c r="AD16" i="320"/>
  <c r="AE16" i="320"/>
  <c r="AF16" i="320"/>
  <c r="AG16" i="320"/>
  <c r="AH16" i="320"/>
  <c r="AI16" i="320"/>
  <c r="AJ16" i="320"/>
  <c r="AK16" i="320"/>
  <c r="AL16" i="320"/>
  <c r="AM16" i="320"/>
  <c r="AN16" i="320"/>
  <c r="AO16" i="320"/>
  <c r="AP16" i="320"/>
  <c r="AQ16" i="320"/>
  <c r="AR16" i="320"/>
  <c r="P17" i="320"/>
  <c r="Q17" i="320"/>
  <c r="R17" i="320"/>
  <c r="S17" i="320"/>
  <c r="T17" i="320"/>
  <c r="U17" i="320"/>
  <c r="V17" i="320"/>
  <c r="W17" i="320"/>
  <c r="X17" i="320"/>
  <c r="Y17" i="320"/>
  <c r="Z17" i="320"/>
  <c r="AA17" i="320"/>
  <c r="AB17" i="320"/>
  <c r="AC17" i="320"/>
  <c r="AD17" i="320"/>
  <c r="AE17" i="320"/>
  <c r="AF17" i="320"/>
  <c r="AG17" i="320"/>
  <c r="AH17" i="320"/>
  <c r="AI17" i="320"/>
  <c r="AJ17" i="320"/>
  <c r="AK17" i="320"/>
  <c r="AL17" i="320"/>
  <c r="AM17" i="320"/>
  <c r="AN17" i="320"/>
  <c r="AO17" i="320"/>
  <c r="AP17" i="320"/>
  <c r="AQ17" i="320"/>
  <c r="AR17" i="320"/>
  <c r="P18" i="320"/>
  <c r="Q18" i="320"/>
  <c r="R18" i="320"/>
  <c r="S18" i="320"/>
  <c r="T18" i="320"/>
  <c r="U18" i="320"/>
  <c r="V18" i="320"/>
  <c r="W18" i="320"/>
  <c r="X18" i="320"/>
  <c r="Y18" i="320"/>
  <c r="Z18" i="320"/>
  <c r="AA18" i="320"/>
  <c r="AB18" i="320"/>
  <c r="AC18" i="320"/>
  <c r="AD18" i="320"/>
  <c r="AE18" i="320"/>
  <c r="AF18" i="320"/>
  <c r="AG18" i="320"/>
  <c r="AH18" i="320"/>
  <c r="AI18" i="320"/>
  <c r="AJ18" i="320"/>
  <c r="AK18" i="320"/>
  <c r="AL18" i="320"/>
  <c r="AM18" i="320"/>
  <c r="AN18" i="320"/>
  <c r="AO18" i="320"/>
  <c r="AP18" i="320"/>
  <c r="AQ18" i="320"/>
  <c r="AR18" i="320"/>
  <c r="O18" i="320"/>
  <c r="O5" i="320"/>
  <c r="O6" i="320"/>
  <c r="O7" i="320"/>
  <c r="O8" i="320"/>
  <c r="O9" i="320"/>
  <c r="O10" i="320"/>
  <c r="O11" i="320"/>
  <c r="O12" i="320"/>
  <c r="O13" i="320"/>
  <c r="O14" i="320"/>
  <c r="O15" i="320"/>
  <c r="O16" i="320"/>
  <c r="O17" i="320"/>
  <c r="O4" i="320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4" i="3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O15" i="2"/>
  <c r="O16" i="2"/>
  <c r="O17" i="2"/>
  <c r="O18" i="2"/>
  <c r="O5" i="2"/>
  <c r="O6" i="2"/>
  <c r="O7" i="2"/>
  <c r="O8" i="2"/>
  <c r="O9" i="2"/>
  <c r="O10" i="2"/>
  <c r="O11" i="2"/>
  <c r="O12" i="2"/>
  <c r="O13" i="2"/>
  <c r="O14" i="2"/>
  <c r="O19" i="2"/>
  <c r="O4" i="2"/>
  <c r="AP58" i="1" l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58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57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56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55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54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53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52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51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50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49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48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47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45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44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43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42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41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40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39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38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37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36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35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34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33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32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31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30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29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28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27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26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25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24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23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22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21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20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19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18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17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16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15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14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13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12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11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10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9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7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6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5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4" i="1"/>
  <c r="L1" i="2"/>
  <c r="T1" i="1"/>
  <c r="B79" i="321" l="1"/>
  <c r="C79" i="321" s="1"/>
  <c r="B75" i="321"/>
  <c r="C75" i="321" s="1"/>
  <c r="B71" i="321"/>
  <c r="C71" i="321" s="1"/>
  <c r="B67" i="321"/>
  <c r="C67" i="321" s="1"/>
  <c r="B62" i="321"/>
  <c r="C62" i="321" s="1"/>
  <c r="B58" i="321"/>
  <c r="C58" i="321" s="1"/>
  <c r="B54" i="321"/>
  <c r="C54" i="321" s="1"/>
  <c r="B50" i="321"/>
  <c r="C50" i="321" s="1"/>
  <c r="B45" i="321"/>
  <c r="C45" i="321" s="1"/>
  <c r="B41" i="321"/>
  <c r="C41" i="321" s="1"/>
  <c r="B37" i="321"/>
  <c r="C37" i="321" s="1"/>
  <c r="B32" i="321"/>
  <c r="C32" i="321" s="1"/>
  <c r="B28" i="321"/>
  <c r="C28" i="321" s="1"/>
  <c r="B24" i="321"/>
  <c r="C24" i="321" s="1"/>
  <c r="B20" i="321"/>
  <c r="C20" i="321" s="1"/>
  <c r="B13" i="321"/>
  <c r="C13" i="321" s="1"/>
  <c r="B11" i="321"/>
  <c r="C11" i="321" s="1"/>
  <c r="B7" i="321"/>
  <c r="C7" i="321" s="1"/>
  <c r="B3" i="321"/>
  <c r="C3" i="321" s="1"/>
  <c r="B78" i="321"/>
  <c r="C78" i="321" s="1"/>
  <c r="B74" i="321"/>
  <c r="C74" i="321" s="1"/>
  <c r="B70" i="321"/>
  <c r="C70" i="321" s="1"/>
  <c r="B66" i="321"/>
  <c r="C66" i="321" s="1"/>
  <c r="B61" i="321"/>
  <c r="C61" i="321" s="1"/>
  <c r="B57" i="321"/>
  <c r="C57" i="321" s="1"/>
  <c r="B53" i="321"/>
  <c r="C53" i="321" s="1"/>
  <c r="B48" i="321"/>
  <c r="C48" i="321" s="1"/>
  <c r="B44" i="321"/>
  <c r="C44" i="321" s="1"/>
  <c r="B40" i="321"/>
  <c r="C40" i="321" s="1"/>
  <c r="B36" i="321"/>
  <c r="C36" i="321" s="1"/>
  <c r="B31" i="321"/>
  <c r="C31" i="321" s="1"/>
  <c r="B27" i="321"/>
  <c r="C27" i="321" s="1"/>
  <c r="B23" i="321"/>
  <c r="C23" i="321" s="1"/>
  <c r="B19" i="321"/>
  <c r="C19" i="321" s="1"/>
  <c r="B14" i="321"/>
  <c r="C14" i="321" s="1"/>
  <c r="B10" i="321"/>
  <c r="C10" i="321" s="1"/>
  <c r="B6" i="321"/>
  <c r="C6" i="321" s="1"/>
  <c r="B77" i="321"/>
  <c r="C77" i="321" s="1"/>
  <c r="B73" i="321"/>
  <c r="C73" i="321" s="1"/>
  <c r="B69" i="321"/>
  <c r="C69" i="321" s="1"/>
  <c r="B64" i="321"/>
  <c r="C64" i="321" s="1"/>
  <c r="B60" i="321"/>
  <c r="C60" i="321" s="1"/>
  <c r="B56" i="321"/>
  <c r="C56" i="321" s="1"/>
  <c r="B52" i="321"/>
  <c r="C52" i="321" s="1"/>
  <c r="B47" i="321"/>
  <c r="C47" i="321" s="1"/>
  <c r="B43" i="321"/>
  <c r="C43" i="321" s="1"/>
  <c r="B39" i="321"/>
  <c r="C39" i="321" s="1"/>
  <c r="B35" i="321"/>
  <c r="C35" i="321" s="1"/>
  <c r="B30" i="321"/>
  <c r="C30" i="321" s="1"/>
  <c r="B26" i="321"/>
  <c r="C26" i="321" s="1"/>
  <c r="B22" i="321"/>
  <c r="C22" i="321" s="1"/>
  <c r="B18" i="321"/>
  <c r="C18" i="321" s="1"/>
  <c r="B15" i="321"/>
  <c r="C15" i="321" s="1"/>
  <c r="B9" i="321"/>
  <c r="C9" i="321" s="1"/>
  <c r="B5" i="321"/>
  <c r="C5" i="321" s="1"/>
  <c r="B80" i="321"/>
  <c r="C80" i="321" s="1"/>
  <c r="B76" i="321"/>
  <c r="C76" i="321" s="1"/>
  <c r="B72" i="321"/>
  <c r="C72" i="321" s="1"/>
  <c r="B68" i="321"/>
  <c r="C68" i="321" s="1"/>
  <c r="B63" i="321"/>
  <c r="C63" i="321" s="1"/>
  <c r="B59" i="321"/>
  <c r="C59" i="321" s="1"/>
  <c r="B55" i="321"/>
  <c r="C55" i="321" s="1"/>
  <c r="B51" i="321"/>
  <c r="C51" i="321" s="1"/>
  <c r="B46" i="321"/>
  <c r="C46" i="321" s="1"/>
  <c r="B42" i="321"/>
  <c r="C42" i="321" s="1"/>
  <c r="B38" i="321"/>
  <c r="C38" i="321" s="1"/>
  <c r="B34" i="321"/>
  <c r="C34" i="321" s="1"/>
  <c r="B29" i="321"/>
  <c r="C29" i="321" s="1"/>
  <c r="B25" i="321"/>
  <c r="C25" i="321" s="1"/>
  <c r="B21" i="321"/>
  <c r="C21" i="321" s="1"/>
  <c r="B12" i="321"/>
  <c r="C12" i="321" s="1"/>
  <c r="B16" i="321"/>
  <c r="C16" i="321" s="1"/>
  <c r="B8" i="321"/>
  <c r="C8" i="321" s="1"/>
  <c r="B4" i="321"/>
  <c r="C4" i="321" s="1"/>
  <c r="B2" i="321"/>
  <c r="C2" i="321" s="1"/>
  <c r="AY47" i="1"/>
  <c r="AX47" i="1"/>
  <c r="AW47" i="1"/>
  <c r="AV47" i="1"/>
  <c r="AY46" i="1"/>
  <c r="AX46" i="1"/>
  <c r="AW46" i="1"/>
  <c r="AV45" i="1"/>
  <c r="AX44" i="1"/>
  <c r="AW44" i="1"/>
  <c r="AV44" i="1"/>
  <c r="AY43" i="1"/>
  <c r="AX43" i="1"/>
  <c r="AW43" i="1"/>
  <c r="AV43" i="1"/>
  <c r="AY42" i="1"/>
  <c r="AX42" i="1"/>
  <c r="AW42" i="1"/>
  <c r="AV41" i="1"/>
  <c r="AY40" i="1"/>
  <c r="AX40" i="1"/>
  <c r="AW40" i="1"/>
  <c r="AV40" i="1"/>
  <c r="AY39" i="1"/>
  <c r="AX39" i="1"/>
  <c r="AW39" i="1"/>
  <c r="AV39" i="1"/>
  <c r="AV37" i="1"/>
  <c r="AY36" i="1"/>
  <c r="AW36" i="1"/>
  <c r="AV36" i="1"/>
  <c r="AY35" i="1"/>
  <c r="AW35" i="1"/>
  <c r="AV35" i="1"/>
  <c r="AY34" i="1"/>
  <c r="AX34" i="1"/>
  <c r="AW34" i="1"/>
  <c r="AV33" i="1"/>
  <c r="AY32" i="1"/>
  <c r="AX32" i="1"/>
  <c r="AW32" i="1"/>
  <c r="AV32" i="1"/>
  <c r="AY31" i="1"/>
  <c r="AX31" i="1"/>
  <c r="AW31" i="1"/>
  <c r="AV31" i="1"/>
  <c r="AY30" i="1"/>
  <c r="AX30" i="1"/>
  <c r="AW30" i="1"/>
  <c r="AV29" i="1"/>
  <c r="AY28" i="1"/>
  <c r="AX28" i="1"/>
  <c r="AV28" i="1"/>
  <c r="AY27" i="1"/>
  <c r="AX27" i="1"/>
  <c r="AW27" i="1"/>
  <c r="AV27" i="1"/>
  <c r="AY26" i="1"/>
  <c r="AX26" i="1"/>
  <c r="AY24" i="1"/>
  <c r="AX24" i="1"/>
  <c r="AV24" i="1"/>
  <c r="AY23" i="1"/>
  <c r="AX23" i="1"/>
  <c r="AW23" i="1"/>
  <c r="AV23" i="1"/>
  <c r="AY22" i="1"/>
  <c r="AX22" i="1"/>
  <c r="AW22" i="1"/>
  <c r="AV17" i="1"/>
  <c r="AX16" i="1"/>
  <c r="AW16" i="1"/>
  <c r="AV16" i="1"/>
  <c r="AY15" i="1"/>
  <c r="AX15" i="1"/>
  <c r="AW15" i="1"/>
  <c r="AV15" i="1"/>
  <c r="AY14" i="1"/>
  <c r="AX14" i="1"/>
  <c r="AW14" i="1"/>
  <c r="AV13" i="1"/>
  <c r="AY12" i="1"/>
  <c r="AX12" i="1"/>
  <c r="AW12" i="1"/>
  <c r="AV12" i="1"/>
  <c r="AY11" i="1"/>
  <c r="AX11" i="1"/>
  <c r="AW11" i="1"/>
  <c r="AV11" i="1"/>
  <c r="AY10" i="1"/>
  <c r="AX10" i="1"/>
  <c r="AW10" i="1"/>
  <c r="AV9" i="1"/>
  <c r="AY8" i="1"/>
  <c r="AW8" i="1"/>
  <c r="AV8" i="1"/>
  <c r="AY7" i="1"/>
  <c r="AX7" i="1"/>
  <c r="AW7" i="1"/>
  <c r="AV7" i="1"/>
  <c r="AY6" i="1"/>
  <c r="AX6" i="1"/>
  <c r="AW6" i="1"/>
  <c r="AY4" i="1"/>
  <c r="AX4" i="1"/>
  <c r="AW4" i="1"/>
  <c r="AV4" i="1"/>
  <c r="G1" i="2"/>
  <c r="G35" i="188"/>
  <c r="G34" i="188"/>
  <c r="G33" i="188"/>
  <c r="G32" i="188"/>
  <c r="G31" i="188"/>
  <c r="G30" i="188"/>
  <c r="G29" i="188"/>
  <c r="G28" i="188"/>
  <c r="G27" i="188"/>
  <c r="N27" i="188" s="1"/>
  <c r="G26" i="188"/>
  <c r="G35" i="24"/>
  <c r="G34" i="24"/>
  <c r="N34" i="24" s="1"/>
  <c r="G33" i="24"/>
  <c r="G32" i="24"/>
  <c r="G31" i="24"/>
  <c r="G30" i="24"/>
  <c r="G29" i="24"/>
  <c r="G28" i="24"/>
  <c r="N28" i="24" s="1"/>
  <c r="G27" i="24"/>
  <c r="G26" i="24"/>
  <c r="G35" i="320"/>
  <c r="G34" i="320"/>
  <c r="G33" i="320"/>
  <c r="G32" i="320"/>
  <c r="N32" i="320" s="1"/>
  <c r="G31" i="320"/>
  <c r="G30" i="320"/>
  <c r="N30" i="320" s="1"/>
  <c r="G29" i="320"/>
  <c r="G28" i="320"/>
  <c r="G27" i="320"/>
  <c r="G26" i="320"/>
  <c r="G35" i="3"/>
  <c r="G34" i="3"/>
  <c r="G33" i="3"/>
  <c r="G32" i="3"/>
  <c r="N32" i="3" s="1"/>
  <c r="G31" i="3"/>
  <c r="G30" i="3"/>
  <c r="N30" i="3" s="1"/>
  <c r="G29" i="3"/>
  <c r="N29" i="3" s="1"/>
  <c r="G28" i="3"/>
  <c r="G27" i="3"/>
  <c r="G26" i="3"/>
  <c r="N26" i="3" s="1"/>
  <c r="G35" i="2"/>
  <c r="G34" i="2"/>
  <c r="N34" i="2" s="1"/>
  <c r="G33" i="2"/>
  <c r="G32" i="2"/>
  <c r="G31" i="2"/>
  <c r="G30" i="2"/>
  <c r="G29" i="2"/>
  <c r="G28" i="2"/>
  <c r="N28" i="2" s="1"/>
  <c r="G27" i="2"/>
  <c r="G26" i="2"/>
  <c r="N26" i="2" s="1"/>
  <c r="L1" i="188"/>
  <c r="G1" i="188" s="1"/>
  <c r="L1" i="24"/>
  <c r="N1" i="24" s="1"/>
  <c r="L1" i="320"/>
  <c r="G1" i="320" s="1"/>
  <c r="L1" i="3"/>
  <c r="G1" i="3" s="1"/>
  <c r="F14" i="3"/>
  <c r="F16" i="3"/>
  <c r="F17" i="3"/>
  <c r="F18" i="3"/>
  <c r="F19" i="3"/>
  <c r="F20" i="3"/>
  <c r="F21" i="3"/>
  <c r="F22" i="3"/>
  <c r="F23" i="3"/>
  <c r="F15" i="3"/>
  <c r="F23" i="320"/>
  <c r="F22" i="320"/>
  <c r="F21" i="320"/>
  <c r="F20" i="320"/>
  <c r="F19" i="320"/>
  <c r="F18" i="320"/>
  <c r="F17" i="320"/>
  <c r="F16" i="320"/>
  <c r="F14" i="320"/>
  <c r="F15" i="320"/>
  <c r="F23" i="24"/>
  <c r="F22" i="24"/>
  <c r="F21" i="24"/>
  <c r="F20" i="24"/>
  <c r="F19" i="24"/>
  <c r="F18" i="24"/>
  <c r="F17" i="24"/>
  <c r="F16" i="24"/>
  <c r="F14" i="24"/>
  <c r="F15" i="24"/>
  <c r="F23" i="188"/>
  <c r="F22" i="188"/>
  <c r="F21" i="188"/>
  <c r="F20" i="188"/>
  <c r="F19" i="188"/>
  <c r="F18" i="188"/>
  <c r="F17" i="188"/>
  <c r="F16" i="188"/>
  <c r="F14" i="188"/>
  <c r="F15" i="188"/>
  <c r="F13" i="3"/>
  <c r="F13" i="320"/>
  <c r="F13" i="24"/>
  <c r="F13" i="188"/>
  <c r="F4" i="3"/>
  <c r="F4" i="320"/>
  <c r="F4" i="24"/>
  <c r="F4" i="188"/>
  <c r="F5" i="3"/>
  <c r="F5" i="320"/>
  <c r="F5" i="24"/>
  <c r="F5" i="188"/>
  <c r="F6" i="3"/>
  <c r="F6" i="320"/>
  <c r="F6" i="24"/>
  <c r="F6" i="188"/>
  <c r="F7" i="3"/>
  <c r="F7" i="320"/>
  <c r="F7" i="24"/>
  <c r="F7" i="188"/>
  <c r="F8" i="3"/>
  <c r="F8" i="320"/>
  <c r="F8" i="24"/>
  <c r="F8" i="188"/>
  <c r="F12" i="3"/>
  <c r="F12" i="320"/>
  <c r="F12" i="24"/>
  <c r="F12" i="188"/>
  <c r="F9" i="3"/>
  <c r="F9" i="320"/>
  <c r="F9" i="24"/>
  <c r="F9" i="188"/>
  <c r="F10" i="3"/>
  <c r="F10" i="320"/>
  <c r="F10" i="24"/>
  <c r="F10" i="188"/>
  <c r="F11" i="3"/>
  <c r="F11" i="320"/>
  <c r="F11" i="24"/>
  <c r="F11" i="188"/>
  <c r="C26" i="188"/>
  <c r="D26" i="188"/>
  <c r="E153" i="16" s="1"/>
  <c r="F26" i="188"/>
  <c r="H26" i="188"/>
  <c r="I153" i="16" s="1"/>
  <c r="C27" i="188"/>
  <c r="D27" i="188"/>
  <c r="E154" i="16" s="1"/>
  <c r="F27" i="188"/>
  <c r="H27" i="188"/>
  <c r="I154" i="16" s="1"/>
  <c r="C28" i="188"/>
  <c r="D28" i="188"/>
  <c r="E155" i="16" s="1"/>
  <c r="F28" i="188"/>
  <c r="H28" i="188"/>
  <c r="I155" i="16" s="1"/>
  <c r="C29" i="188"/>
  <c r="D29" i="188"/>
  <c r="E156" i="16" s="1"/>
  <c r="F29" i="188"/>
  <c r="H29" i="188"/>
  <c r="I156" i="16" s="1"/>
  <c r="C30" i="188"/>
  <c r="D30" i="188"/>
  <c r="E157" i="16" s="1"/>
  <c r="F30" i="188"/>
  <c r="H30" i="188"/>
  <c r="I157" i="16" s="1"/>
  <c r="C31" i="188"/>
  <c r="D31" i="188"/>
  <c r="E158" i="16" s="1"/>
  <c r="F31" i="188"/>
  <c r="H31" i="188"/>
  <c r="I158" i="16" s="1"/>
  <c r="C32" i="188"/>
  <c r="D32" i="188"/>
  <c r="E159" i="16" s="1"/>
  <c r="F32" i="188"/>
  <c r="H32" i="188"/>
  <c r="I159" i="16" s="1"/>
  <c r="C33" i="188"/>
  <c r="D33" i="188"/>
  <c r="E160" i="16" s="1"/>
  <c r="F33" i="188"/>
  <c r="H33" i="188"/>
  <c r="I160" i="16" s="1"/>
  <c r="C34" i="188"/>
  <c r="D34" i="188"/>
  <c r="E161" i="16" s="1"/>
  <c r="F34" i="188"/>
  <c r="H34" i="188"/>
  <c r="I161" i="16" s="1"/>
  <c r="C35" i="188"/>
  <c r="D35" i="188"/>
  <c r="E162" i="16" s="1"/>
  <c r="F35" i="188"/>
  <c r="H35" i="188"/>
  <c r="I162" i="16" s="1"/>
  <c r="H27" i="24"/>
  <c r="F27" i="24"/>
  <c r="G122" i="16" s="1"/>
  <c r="D27" i="24"/>
  <c r="C27" i="24"/>
  <c r="D122" i="16" s="1"/>
  <c r="H26" i="24"/>
  <c r="I121" i="16" s="1"/>
  <c r="F26" i="24"/>
  <c r="G121" i="16" s="1"/>
  <c r="D26" i="24"/>
  <c r="E121" i="16" s="1"/>
  <c r="C26" i="24"/>
  <c r="H35" i="24"/>
  <c r="F35" i="24"/>
  <c r="G130" i="16" s="1"/>
  <c r="D35" i="24"/>
  <c r="C35" i="24"/>
  <c r="D130" i="16" s="1"/>
  <c r="H34" i="24"/>
  <c r="I129" i="16" s="1"/>
  <c r="F34" i="24"/>
  <c r="D34" i="24"/>
  <c r="E129" i="16" s="1"/>
  <c r="C34" i="24"/>
  <c r="D129" i="16" s="1"/>
  <c r="H33" i="24"/>
  <c r="F33" i="24"/>
  <c r="G128" i="16" s="1"/>
  <c r="D33" i="24"/>
  <c r="C33" i="24"/>
  <c r="D128" i="16" s="1"/>
  <c r="H32" i="24"/>
  <c r="F32" i="24"/>
  <c r="D32" i="24"/>
  <c r="C32" i="24"/>
  <c r="H31" i="24"/>
  <c r="F31" i="24"/>
  <c r="G126" i="16" s="1"/>
  <c r="D31" i="24"/>
  <c r="C31" i="24"/>
  <c r="D126" i="16" s="1"/>
  <c r="H30" i="24"/>
  <c r="I125" i="16" s="1"/>
  <c r="F30" i="24"/>
  <c r="D30" i="24"/>
  <c r="E125" i="16" s="1"/>
  <c r="C30" i="24"/>
  <c r="D125" i="16" s="1"/>
  <c r="H29" i="24"/>
  <c r="F29" i="24"/>
  <c r="G124" i="16" s="1"/>
  <c r="D29" i="24"/>
  <c r="C29" i="24"/>
  <c r="H28" i="24"/>
  <c r="F28" i="24"/>
  <c r="G123" i="16" s="1"/>
  <c r="D28" i="24"/>
  <c r="C28" i="24"/>
  <c r="D123" i="16" s="1"/>
  <c r="H26" i="320"/>
  <c r="C26" i="320"/>
  <c r="D89" i="16" s="1"/>
  <c r="D26" i="320"/>
  <c r="F26" i="320"/>
  <c r="H27" i="320"/>
  <c r="C27" i="320"/>
  <c r="D90" i="16" s="1"/>
  <c r="D27" i="320"/>
  <c r="F27" i="320"/>
  <c r="G90" i="16" s="1"/>
  <c r="C28" i="320"/>
  <c r="D28" i="320"/>
  <c r="E91" i="16" s="1"/>
  <c r="F28" i="320"/>
  <c r="H28" i="320"/>
  <c r="C29" i="320"/>
  <c r="D29" i="320"/>
  <c r="E92" i="16" s="1"/>
  <c r="F29" i="320"/>
  <c r="H29" i="320"/>
  <c r="I92" i="16" s="1"/>
  <c r="C30" i="320"/>
  <c r="D30" i="320"/>
  <c r="E93" i="16" s="1"/>
  <c r="F30" i="320"/>
  <c r="H30" i="320"/>
  <c r="I93" i="16" s="1"/>
  <c r="C31" i="320"/>
  <c r="D31" i="320"/>
  <c r="F31" i="320"/>
  <c r="H31" i="320"/>
  <c r="I94" i="16" s="1"/>
  <c r="C32" i="320"/>
  <c r="D32" i="320"/>
  <c r="E95" i="16" s="1"/>
  <c r="F32" i="320"/>
  <c r="H32" i="320"/>
  <c r="C33" i="320"/>
  <c r="D33" i="320"/>
  <c r="E96" i="16" s="1"/>
  <c r="F33" i="320"/>
  <c r="H33" i="320"/>
  <c r="I96" i="16" s="1"/>
  <c r="C34" i="320"/>
  <c r="D34" i="320"/>
  <c r="F34" i="320"/>
  <c r="H34" i="320"/>
  <c r="C35" i="320"/>
  <c r="D35" i="320"/>
  <c r="E98" i="16" s="1"/>
  <c r="F35" i="320"/>
  <c r="H35" i="320"/>
  <c r="H28" i="3"/>
  <c r="I59" i="16" s="1"/>
  <c r="F28" i="3"/>
  <c r="D28" i="3"/>
  <c r="C28" i="3"/>
  <c r="H35" i="3"/>
  <c r="F35" i="3"/>
  <c r="D35" i="3"/>
  <c r="E66" i="16" s="1"/>
  <c r="C35" i="3"/>
  <c r="H34" i="3"/>
  <c r="I65" i="16" s="1"/>
  <c r="F34" i="3"/>
  <c r="D34" i="3"/>
  <c r="C34" i="3"/>
  <c r="H33" i="3"/>
  <c r="F33" i="3"/>
  <c r="D33" i="3"/>
  <c r="C33" i="3"/>
  <c r="H32" i="3"/>
  <c r="F32" i="3"/>
  <c r="D32" i="3"/>
  <c r="C32" i="3"/>
  <c r="H31" i="3"/>
  <c r="F31" i="3"/>
  <c r="D31" i="3"/>
  <c r="E62" i="16" s="1"/>
  <c r="C31" i="3"/>
  <c r="H30" i="3"/>
  <c r="F30" i="3"/>
  <c r="D30" i="3"/>
  <c r="C30" i="3"/>
  <c r="H29" i="3"/>
  <c r="I60" i="16" s="1"/>
  <c r="F29" i="3"/>
  <c r="D29" i="3"/>
  <c r="C29" i="3"/>
  <c r="H26" i="3"/>
  <c r="H27" i="3"/>
  <c r="C26" i="3"/>
  <c r="D26" i="3"/>
  <c r="C27" i="3"/>
  <c r="D27" i="3"/>
  <c r="F26" i="3"/>
  <c r="F27" i="3"/>
  <c r="AT26" i="3"/>
  <c r="AU57" i="16" s="1"/>
  <c r="AS26" i="3"/>
  <c r="AS27" i="3"/>
  <c r="AT27" i="3"/>
  <c r="AT35" i="3"/>
  <c r="AS35" i="3"/>
  <c r="AT34" i="3"/>
  <c r="AS34" i="3"/>
  <c r="AT33" i="3"/>
  <c r="AS33" i="3"/>
  <c r="AT32" i="3"/>
  <c r="AS32" i="3"/>
  <c r="AT31" i="3"/>
  <c r="AS31" i="3"/>
  <c r="AT30" i="3"/>
  <c r="AS30" i="3"/>
  <c r="AT29" i="3"/>
  <c r="AS29" i="3"/>
  <c r="AT28" i="3"/>
  <c r="AS28" i="3"/>
  <c r="F26" i="2"/>
  <c r="D26" i="2"/>
  <c r="C26" i="2"/>
  <c r="H26" i="2"/>
  <c r="H27" i="2"/>
  <c r="F27" i="2"/>
  <c r="D27" i="2"/>
  <c r="C27" i="2"/>
  <c r="H28" i="2"/>
  <c r="F28" i="2"/>
  <c r="D28" i="2"/>
  <c r="C28" i="2"/>
  <c r="H29" i="2"/>
  <c r="F29" i="2"/>
  <c r="D29" i="2"/>
  <c r="C29" i="2"/>
  <c r="H30" i="2"/>
  <c r="F30" i="2"/>
  <c r="D30" i="2"/>
  <c r="C30" i="2"/>
  <c r="H31" i="2"/>
  <c r="F31" i="2"/>
  <c r="D31" i="2"/>
  <c r="C31" i="2"/>
  <c r="H32" i="2"/>
  <c r="F32" i="2"/>
  <c r="D32" i="2"/>
  <c r="C32" i="2"/>
  <c r="H33" i="2"/>
  <c r="F33" i="2"/>
  <c r="D33" i="2"/>
  <c r="C33" i="2"/>
  <c r="H34" i="2"/>
  <c r="F34" i="2"/>
  <c r="D34" i="2"/>
  <c r="C34" i="2"/>
  <c r="H35" i="2"/>
  <c r="I34" i="16" s="1"/>
  <c r="F35" i="2"/>
  <c r="D35" i="2"/>
  <c r="C35" i="2"/>
  <c r="M35" i="3"/>
  <c r="N66" i="16" s="1"/>
  <c r="I35" i="3"/>
  <c r="J66" i="16" s="1"/>
  <c r="E35" i="3"/>
  <c r="F66" i="16" s="1"/>
  <c r="B35" i="3"/>
  <c r="C66" i="16" s="1"/>
  <c r="M34" i="3"/>
  <c r="N65" i="16" s="1"/>
  <c r="I34" i="3"/>
  <c r="J65" i="16" s="1"/>
  <c r="E34" i="3"/>
  <c r="F65" i="16" s="1"/>
  <c r="B34" i="3"/>
  <c r="C65" i="16" s="1"/>
  <c r="M33" i="3"/>
  <c r="N64" i="16" s="1"/>
  <c r="I33" i="3"/>
  <c r="J64" i="16" s="1"/>
  <c r="E33" i="3"/>
  <c r="F64" i="16" s="1"/>
  <c r="B33" i="3"/>
  <c r="C64" i="16" s="1"/>
  <c r="M32" i="3"/>
  <c r="N63" i="16" s="1"/>
  <c r="I32" i="3"/>
  <c r="J63" i="16" s="1"/>
  <c r="E32" i="3"/>
  <c r="F63" i="16" s="1"/>
  <c r="B32" i="3"/>
  <c r="C63" i="16" s="1"/>
  <c r="M31" i="3"/>
  <c r="N62" i="16" s="1"/>
  <c r="I31" i="3"/>
  <c r="J62" i="16" s="1"/>
  <c r="E31" i="3"/>
  <c r="F62" i="16" s="1"/>
  <c r="B31" i="3"/>
  <c r="C62" i="16" s="1"/>
  <c r="M30" i="3"/>
  <c r="N61" i="16" s="1"/>
  <c r="I30" i="3"/>
  <c r="J61" i="16" s="1"/>
  <c r="E30" i="3"/>
  <c r="F61" i="16" s="1"/>
  <c r="B30" i="3"/>
  <c r="C61" i="16" s="1"/>
  <c r="M29" i="3"/>
  <c r="N60" i="16" s="1"/>
  <c r="I29" i="3"/>
  <c r="J60" i="16" s="1"/>
  <c r="E29" i="3"/>
  <c r="F60" i="16" s="1"/>
  <c r="B29" i="3"/>
  <c r="C60" i="16" s="1"/>
  <c r="M28" i="3"/>
  <c r="N59" i="16" s="1"/>
  <c r="I28" i="3"/>
  <c r="J59" i="16" s="1"/>
  <c r="E28" i="3"/>
  <c r="F59" i="16" s="1"/>
  <c r="B28" i="3"/>
  <c r="C59" i="16" s="1"/>
  <c r="M27" i="3"/>
  <c r="N58" i="16" s="1"/>
  <c r="M26" i="3"/>
  <c r="N57" i="16" s="1"/>
  <c r="B27" i="3"/>
  <c r="C58" i="16" s="1"/>
  <c r="B26" i="3"/>
  <c r="C57" i="16" s="1"/>
  <c r="I27" i="3"/>
  <c r="J58" i="16" s="1"/>
  <c r="I26" i="3"/>
  <c r="J57" i="16" s="1"/>
  <c r="F1" i="3"/>
  <c r="M35" i="188"/>
  <c r="N162" i="16" s="1"/>
  <c r="I35" i="188"/>
  <c r="J162" i="16" s="1"/>
  <c r="E35" i="188"/>
  <c r="F162" i="16" s="1"/>
  <c r="B35" i="188"/>
  <c r="C162" i="16" s="1"/>
  <c r="M34" i="188"/>
  <c r="N161" i="16" s="1"/>
  <c r="I34" i="188"/>
  <c r="J161" i="16" s="1"/>
  <c r="E34" i="188"/>
  <c r="F161" i="16" s="1"/>
  <c r="B34" i="188"/>
  <c r="C161" i="16" s="1"/>
  <c r="M33" i="188"/>
  <c r="N160" i="16" s="1"/>
  <c r="I33" i="188"/>
  <c r="J160" i="16" s="1"/>
  <c r="E33" i="188"/>
  <c r="F160" i="16" s="1"/>
  <c r="B33" i="188"/>
  <c r="C160" i="16" s="1"/>
  <c r="M32" i="188"/>
  <c r="N159" i="16" s="1"/>
  <c r="I32" i="188"/>
  <c r="J159" i="16" s="1"/>
  <c r="E32" i="188"/>
  <c r="F159" i="16" s="1"/>
  <c r="B32" i="188"/>
  <c r="C159" i="16" s="1"/>
  <c r="M31" i="188"/>
  <c r="N158" i="16" s="1"/>
  <c r="I31" i="188"/>
  <c r="J158" i="16" s="1"/>
  <c r="E31" i="188"/>
  <c r="F158" i="16" s="1"/>
  <c r="B31" i="188"/>
  <c r="C158" i="16" s="1"/>
  <c r="M30" i="188"/>
  <c r="N157" i="16" s="1"/>
  <c r="I30" i="188"/>
  <c r="J157" i="16" s="1"/>
  <c r="E30" i="188"/>
  <c r="F157" i="16" s="1"/>
  <c r="B30" i="188"/>
  <c r="C157" i="16" s="1"/>
  <c r="M29" i="188"/>
  <c r="N156" i="16" s="1"/>
  <c r="I29" i="188"/>
  <c r="J156" i="16" s="1"/>
  <c r="E29" i="188"/>
  <c r="F156" i="16" s="1"/>
  <c r="B29" i="188"/>
  <c r="C156" i="16" s="1"/>
  <c r="M28" i="188"/>
  <c r="N155" i="16" s="1"/>
  <c r="I28" i="188"/>
  <c r="J155" i="16" s="1"/>
  <c r="E28" i="188"/>
  <c r="F155" i="16" s="1"/>
  <c r="B28" i="188"/>
  <c r="C155" i="16" s="1"/>
  <c r="M27" i="188"/>
  <c r="N154" i="16" s="1"/>
  <c r="I27" i="188"/>
  <c r="J154" i="16" s="1"/>
  <c r="E27" i="188"/>
  <c r="F154" i="16" s="1"/>
  <c r="B27" i="188"/>
  <c r="C154" i="16" s="1"/>
  <c r="M26" i="188"/>
  <c r="N153" i="16" s="1"/>
  <c r="I26" i="188"/>
  <c r="J153" i="16" s="1"/>
  <c r="E26" i="188"/>
  <c r="F153" i="16" s="1"/>
  <c r="B26" i="188"/>
  <c r="C153" i="16" s="1"/>
  <c r="F1" i="188"/>
  <c r="N1" i="2"/>
  <c r="M35" i="2"/>
  <c r="N34" i="16" s="1"/>
  <c r="M34" i="2"/>
  <c r="N33" i="16" s="1"/>
  <c r="M33" i="2"/>
  <c r="N32" i="16" s="1"/>
  <c r="M32" i="2"/>
  <c r="N31" i="16" s="1"/>
  <c r="M31" i="2"/>
  <c r="N30" i="16" s="1"/>
  <c r="M30" i="2"/>
  <c r="N29" i="16" s="1"/>
  <c r="M29" i="2"/>
  <c r="N28" i="16" s="1"/>
  <c r="M28" i="2"/>
  <c r="N27" i="16" s="1"/>
  <c r="M27" i="2"/>
  <c r="N26" i="16" s="1"/>
  <c r="B27" i="2"/>
  <c r="C26" i="16" s="1"/>
  <c r="I27" i="2"/>
  <c r="J26" i="16" s="1"/>
  <c r="B28" i="2"/>
  <c r="C27" i="16" s="1"/>
  <c r="I28" i="2"/>
  <c r="J27" i="16" s="1"/>
  <c r="B29" i="2"/>
  <c r="C28" i="16" s="1"/>
  <c r="I29" i="2"/>
  <c r="J28" i="16" s="1"/>
  <c r="B30" i="2"/>
  <c r="C29" i="16" s="1"/>
  <c r="I30" i="2"/>
  <c r="J29" i="16" s="1"/>
  <c r="B31" i="2"/>
  <c r="C30" i="16" s="1"/>
  <c r="I31" i="2"/>
  <c r="J30" i="16" s="1"/>
  <c r="B32" i="2"/>
  <c r="C31" i="16" s="1"/>
  <c r="I32" i="2"/>
  <c r="J31" i="16" s="1"/>
  <c r="B33" i="2"/>
  <c r="C32" i="16" s="1"/>
  <c r="I33" i="2"/>
  <c r="J32" i="16" s="1"/>
  <c r="B34" i="2"/>
  <c r="C33" i="16" s="1"/>
  <c r="I34" i="2"/>
  <c r="J33" i="16" s="1"/>
  <c r="B35" i="2"/>
  <c r="C34" i="16" s="1"/>
  <c r="I35" i="2"/>
  <c r="J34" i="16" s="1"/>
  <c r="E26" i="2"/>
  <c r="F25" i="16" s="1"/>
  <c r="E27" i="2"/>
  <c r="F26" i="16" s="1"/>
  <c r="E28" i="2"/>
  <c r="F27" i="16" s="1"/>
  <c r="E29" i="2"/>
  <c r="F28" i="16" s="1"/>
  <c r="E30" i="2"/>
  <c r="F29" i="16" s="1"/>
  <c r="E31" i="2"/>
  <c r="F30" i="16" s="1"/>
  <c r="E32" i="2"/>
  <c r="F31" i="16" s="1"/>
  <c r="E33" i="2"/>
  <c r="F32" i="16" s="1"/>
  <c r="E34" i="2"/>
  <c r="F33" i="16" s="1"/>
  <c r="E35" i="2"/>
  <c r="F34" i="16" s="1"/>
  <c r="M26" i="2"/>
  <c r="N25" i="16" s="1"/>
  <c r="B26" i="2"/>
  <c r="C25" i="16" s="1"/>
  <c r="I26" i="2"/>
  <c r="J25" i="16" s="1"/>
  <c r="F1" i="2"/>
  <c r="Q131" i="16"/>
  <c r="R131" i="16"/>
  <c r="S131" i="16"/>
  <c r="T131" i="16"/>
  <c r="U131" i="16"/>
  <c r="V131" i="16"/>
  <c r="W131" i="16"/>
  <c r="X131" i="16"/>
  <c r="Y131" i="16"/>
  <c r="Z131" i="16"/>
  <c r="AA131" i="16"/>
  <c r="AB131" i="16"/>
  <c r="AC131" i="16"/>
  <c r="AD131" i="16"/>
  <c r="AE131" i="16"/>
  <c r="AF131" i="16"/>
  <c r="AG131" i="16"/>
  <c r="AH131" i="16"/>
  <c r="AI131" i="16"/>
  <c r="AJ131" i="16"/>
  <c r="AK131" i="16"/>
  <c r="AL131" i="16"/>
  <c r="AM131" i="16"/>
  <c r="AN131" i="16"/>
  <c r="AO131" i="16"/>
  <c r="AP131" i="16"/>
  <c r="AQ131" i="16"/>
  <c r="AR131" i="16"/>
  <c r="AS131" i="16"/>
  <c r="Q132" i="16"/>
  <c r="R132" i="16"/>
  <c r="S132" i="16"/>
  <c r="T132" i="16"/>
  <c r="U132" i="16"/>
  <c r="V132" i="16"/>
  <c r="W132" i="16"/>
  <c r="X132" i="16"/>
  <c r="Y132" i="16"/>
  <c r="Z132" i="16"/>
  <c r="AA132" i="16"/>
  <c r="AB132" i="16"/>
  <c r="AC132" i="16"/>
  <c r="AD132" i="16"/>
  <c r="AE132" i="16"/>
  <c r="AF132" i="16"/>
  <c r="AG132" i="16"/>
  <c r="AH132" i="16"/>
  <c r="AI132" i="16"/>
  <c r="AJ132" i="16"/>
  <c r="AK132" i="16"/>
  <c r="AL132" i="16"/>
  <c r="AM132" i="16"/>
  <c r="AN132" i="16"/>
  <c r="AO132" i="16"/>
  <c r="AP132" i="16"/>
  <c r="AQ132" i="16"/>
  <c r="AR132" i="16"/>
  <c r="AS132" i="16"/>
  <c r="Q133" i="16"/>
  <c r="R133" i="16"/>
  <c r="S133" i="16"/>
  <c r="T133" i="16"/>
  <c r="U133" i="16"/>
  <c r="V133" i="16"/>
  <c r="W133" i="16"/>
  <c r="X133" i="16"/>
  <c r="Y133" i="16"/>
  <c r="Z133" i="16"/>
  <c r="AA133" i="16"/>
  <c r="AB133" i="16"/>
  <c r="AC133" i="16"/>
  <c r="AD133" i="16"/>
  <c r="AE133" i="16"/>
  <c r="AF133" i="16"/>
  <c r="AG133" i="16"/>
  <c r="AH133" i="16"/>
  <c r="AI133" i="16"/>
  <c r="AJ133" i="16"/>
  <c r="AK133" i="16"/>
  <c r="AL133" i="16"/>
  <c r="AM133" i="16"/>
  <c r="AN133" i="16"/>
  <c r="AO133" i="16"/>
  <c r="AP133" i="16"/>
  <c r="AQ133" i="16"/>
  <c r="AR133" i="16"/>
  <c r="AS133" i="16"/>
  <c r="Q134" i="16"/>
  <c r="R134" i="16"/>
  <c r="S134" i="16"/>
  <c r="T134" i="16"/>
  <c r="U134" i="16"/>
  <c r="V134" i="16"/>
  <c r="W134" i="16"/>
  <c r="X134" i="16"/>
  <c r="Y134" i="16"/>
  <c r="Z134" i="16"/>
  <c r="AA134" i="16"/>
  <c r="AB134" i="16"/>
  <c r="AC134" i="16"/>
  <c r="AD134" i="16"/>
  <c r="AE134" i="16"/>
  <c r="AF134" i="16"/>
  <c r="AG134" i="16"/>
  <c r="AH134" i="16"/>
  <c r="AI134" i="16"/>
  <c r="AJ134" i="16"/>
  <c r="AK134" i="16"/>
  <c r="AL134" i="16"/>
  <c r="AM134" i="16"/>
  <c r="AN134" i="16"/>
  <c r="AO134" i="16"/>
  <c r="AP134" i="16"/>
  <c r="AQ134" i="16"/>
  <c r="AR134" i="16"/>
  <c r="AS134" i="16"/>
  <c r="Q135" i="16"/>
  <c r="R135" i="16"/>
  <c r="S135" i="16"/>
  <c r="T135" i="16"/>
  <c r="U135" i="16"/>
  <c r="V135" i="16"/>
  <c r="W135" i="16"/>
  <c r="X135" i="16"/>
  <c r="Y135" i="16"/>
  <c r="Z135" i="16"/>
  <c r="AA135" i="16"/>
  <c r="AB135" i="16"/>
  <c r="AC135" i="16"/>
  <c r="AD135" i="16"/>
  <c r="AE135" i="16"/>
  <c r="AF135" i="16"/>
  <c r="AG135" i="16"/>
  <c r="AH135" i="16"/>
  <c r="AI135" i="16"/>
  <c r="AJ135" i="16"/>
  <c r="AK135" i="16"/>
  <c r="AL135" i="16"/>
  <c r="AM135" i="16"/>
  <c r="AN135" i="16"/>
  <c r="AO135" i="16"/>
  <c r="AP135" i="16"/>
  <c r="AQ135" i="16"/>
  <c r="AR135" i="16"/>
  <c r="AS135" i="16"/>
  <c r="Q136" i="16"/>
  <c r="R136" i="16"/>
  <c r="S136" i="16"/>
  <c r="T136" i="16"/>
  <c r="U136" i="16"/>
  <c r="V136" i="16"/>
  <c r="W136" i="16"/>
  <c r="X136" i="16"/>
  <c r="Y136" i="16"/>
  <c r="Z136" i="16"/>
  <c r="AA136" i="16"/>
  <c r="AB136" i="16"/>
  <c r="AC136" i="16"/>
  <c r="AD136" i="16"/>
  <c r="AE136" i="16"/>
  <c r="AF136" i="16"/>
  <c r="AG136" i="16"/>
  <c r="AH136" i="16"/>
  <c r="AI136" i="16"/>
  <c r="AJ136" i="16"/>
  <c r="AK136" i="16"/>
  <c r="AL136" i="16"/>
  <c r="AM136" i="16"/>
  <c r="AN136" i="16"/>
  <c r="AO136" i="16"/>
  <c r="AP136" i="16"/>
  <c r="AQ136" i="16"/>
  <c r="AR136" i="16"/>
  <c r="AS136" i="16"/>
  <c r="Q137" i="16"/>
  <c r="R137" i="16"/>
  <c r="S137" i="16"/>
  <c r="T137" i="16"/>
  <c r="U137" i="16"/>
  <c r="V137" i="16"/>
  <c r="W137" i="16"/>
  <c r="X137" i="16"/>
  <c r="Y137" i="16"/>
  <c r="Z137" i="16"/>
  <c r="AA137" i="16"/>
  <c r="AB137" i="16"/>
  <c r="AC137" i="16"/>
  <c r="AD137" i="16"/>
  <c r="AE137" i="16"/>
  <c r="AF137" i="16"/>
  <c r="AG137" i="16"/>
  <c r="AH137" i="16"/>
  <c r="AI137" i="16"/>
  <c r="AJ137" i="16"/>
  <c r="AK137" i="16"/>
  <c r="AL137" i="16"/>
  <c r="AM137" i="16"/>
  <c r="AN137" i="16"/>
  <c r="AO137" i="16"/>
  <c r="AP137" i="16"/>
  <c r="AQ137" i="16"/>
  <c r="AR137" i="16"/>
  <c r="AS137" i="16"/>
  <c r="Q138" i="16"/>
  <c r="R138" i="16"/>
  <c r="S138" i="16"/>
  <c r="T138" i="16"/>
  <c r="U138" i="16"/>
  <c r="V138" i="16"/>
  <c r="W138" i="16"/>
  <c r="X138" i="16"/>
  <c r="Y138" i="16"/>
  <c r="Z138" i="16"/>
  <c r="AA138" i="16"/>
  <c r="AB138" i="16"/>
  <c r="AC138" i="16"/>
  <c r="AD138" i="16"/>
  <c r="AE138" i="16"/>
  <c r="AF138" i="16"/>
  <c r="AG138" i="16"/>
  <c r="AH138" i="16"/>
  <c r="AI138" i="16"/>
  <c r="AJ138" i="16"/>
  <c r="AK138" i="16"/>
  <c r="AL138" i="16"/>
  <c r="AM138" i="16"/>
  <c r="AN138" i="16"/>
  <c r="AO138" i="16"/>
  <c r="AP138" i="16"/>
  <c r="AQ138" i="16"/>
  <c r="AR138" i="16"/>
  <c r="AS138" i="16"/>
  <c r="Q139" i="16"/>
  <c r="R139" i="16"/>
  <c r="S139" i="16"/>
  <c r="T139" i="16"/>
  <c r="U139" i="16"/>
  <c r="V139" i="16"/>
  <c r="W139" i="16"/>
  <c r="X139" i="16"/>
  <c r="Y139" i="16"/>
  <c r="Z139" i="16"/>
  <c r="AA139" i="16"/>
  <c r="AB139" i="16"/>
  <c r="AC139" i="16"/>
  <c r="AD139" i="16"/>
  <c r="AE139" i="16"/>
  <c r="AF139" i="16"/>
  <c r="AG139" i="16"/>
  <c r="AH139" i="16"/>
  <c r="AI139" i="16"/>
  <c r="AJ139" i="16"/>
  <c r="AK139" i="16"/>
  <c r="AL139" i="16"/>
  <c r="AM139" i="16"/>
  <c r="AN139" i="16"/>
  <c r="AO139" i="16"/>
  <c r="AP139" i="16"/>
  <c r="AQ139" i="16"/>
  <c r="AR139" i="16"/>
  <c r="AS139" i="16"/>
  <c r="Q140" i="16"/>
  <c r="R140" i="16"/>
  <c r="S140" i="16"/>
  <c r="T140" i="16"/>
  <c r="U140" i="16"/>
  <c r="V140" i="16"/>
  <c r="W140" i="16"/>
  <c r="X140" i="16"/>
  <c r="Y140" i="16"/>
  <c r="Z140" i="16"/>
  <c r="AA140" i="16"/>
  <c r="AB140" i="16"/>
  <c r="AC140" i="16"/>
  <c r="AD140" i="16"/>
  <c r="AE140" i="16"/>
  <c r="AF140" i="16"/>
  <c r="AG140" i="16"/>
  <c r="AH140" i="16"/>
  <c r="AI140" i="16"/>
  <c r="AJ140" i="16"/>
  <c r="AK140" i="16"/>
  <c r="AL140" i="16"/>
  <c r="AM140" i="16"/>
  <c r="AN140" i="16"/>
  <c r="AO140" i="16"/>
  <c r="AP140" i="16"/>
  <c r="AQ140" i="16"/>
  <c r="AR140" i="16"/>
  <c r="AS140" i="16"/>
  <c r="Q141" i="16"/>
  <c r="R141" i="16"/>
  <c r="S141" i="16"/>
  <c r="T141" i="16"/>
  <c r="U141" i="16"/>
  <c r="V141" i="16"/>
  <c r="W141" i="16"/>
  <c r="X141" i="16"/>
  <c r="Y141" i="16"/>
  <c r="Z141" i="16"/>
  <c r="AA141" i="16"/>
  <c r="AB141" i="16"/>
  <c r="AC141" i="16"/>
  <c r="AD141" i="16"/>
  <c r="AE141" i="16"/>
  <c r="AF141" i="16"/>
  <c r="AG141" i="16"/>
  <c r="AH141" i="16"/>
  <c r="AI141" i="16"/>
  <c r="AJ141" i="16"/>
  <c r="AK141" i="16"/>
  <c r="AL141" i="16"/>
  <c r="AM141" i="16"/>
  <c r="AN141" i="16"/>
  <c r="AO141" i="16"/>
  <c r="AP141" i="16"/>
  <c r="AQ141" i="16"/>
  <c r="AR141" i="16"/>
  <c r="AS141" i="16"/>
  <c r="Q142" i="16"/>
  <c r="R142" i="16"/>
  <c r="S142" i="16"/>
  <c r="T142" i="16"/>
  <c r="U142" i="16"/>
  <c r="V142" i="16"/>
  <c r="W142" i="16"/>
  <c r="X142" i="16"/>
  <c r="Y142" i="16"/>
  <c r="Z142" i="16"/>
  <c r="AA142" i="16"/>
  <c r="AB142" i="16"/>
  <c r="AC142" i="16"/>
  <c r="AD142" i="16"/>
  <c r="AE142" i="16"/>
  <c r="AF142" i="16"/>
  <c r="AG142" i="16"/>
  <c r="AH142" i="16"/>
  <c r="AI142" i="16"/>
  <c r="AJ142" i="16"/>
  <c r="AK142" i="16"/>
  <c r="AL142" i="16"/>
  <c r="AM142" i="16"/>
  <c r="AN142" i="16"/>
  <c r="AO142" i="16"/>
  <c r="AP142" i="16"/>
  <c r="AQ142" i="16"/>
  <c r="AR142" i="16"/>
  <c r="AS142" i="16"/>
  <c r="Q143" i="16"/>
  <c r="R143" i="16"/>
  <c r="S143" i="16"/>
  <c r="T143" i="16"/>
  <c r="U143" i="16"/>
  <c r="V143" i="16"/>
  <c r="W143" i="16"/>
  <c r="X143" i="16"/>
  <c r="Y143" i="16"/>
  <c r="Z143" i="16"/>
  <c r="AA143" i="16"/>
  <c r="AB143" i="16"/>
  <c r="AC143" i="16"/>
  <c r="AD143" i="16"/>
  <c r="AE143" i="16"/>
  <c r="AF143" i="16"/>
  <c r="AG143" i="16"/>
  <c r="AH143" i="16"/>
  <c r="AI143" i="16"/>
  <c r="AJ143" i="16"/>
  <c r="AK143" i="16"/>
  <c r="AL143" i="16"/>
  <c r="AM143" i="16"/>
  <c r="AN143" i="16"/>
  <c r="AO143" i="16"/>
  <c r="AP143" i="16"/>
  <c r="AQ143" i="16"/>
  <c r="AR143" i="16"/>
  <c r="AS143" i="16"/>
  <c r="Q144" i="16"/>
  <c r="R144" i="16"/>
  <c r="S144" i="16"/>
  <c r="T144" i="16"/>
  <c r="U144" i="16"/>
  <c r="V144" i="16"/>
  <c r="W144" i="16"/>
  <c r="X144" i="16"/>
  <c r="Y144" i="16"/>
  <c r="Z144" i="16"/>
  <c r="AA144" i="16"/>
  <c r="AB144" i="16"/>
  <c r="AC144" i="16"/>
  <c r="AD144" i="16"/>
  <c r="AE144" i="16"/>
  <c r="AF144" i="16"/>
  <c r="AG144" i="16"/>
  <c r="AH144" i="16"/>
  <c r="AI144" i="16"/>
  <c r="AJ144" i="16"/>
  <c r="AK144" i="16"/>
  <c r="AL144" i="16"/>
  <c r="AM144" i="16"/>
  <c r="AN144" i="16"/>
  <c r="AO144" i="16"/>
  <c r="AP144" i="16"/>
  <c r="AQ144" i="16"/>
  <c r="AR144" i="16"/>
  <c r="AS144" i="16"/>
  <c r="Q145" i="16"/>
  <c r="R145" i="16"/>
  <c r="S145" i="16"/>
  <c r="T145" i="16"/>
  <c r="U145" i="16"/>
  <c r="V145" i="16"/>
  <c r="W145" i="16"/>
  <c r="X145" i="16"/>
  <c r="Y145" i="16"/>
  <c r="Z145" i="16"/>
  <c r="AA145" i="16"/>
  <c r="AB145" i="16"/>
  <c r="AC145" i="16"/>
  <c r="AD145" i="16"/>
  <c r="AE145" i="16"/>
  <c r="AF145" i="16"/>
  <c r="AG145" i="16"/>
  <c r="AH145" i="16"/>
  <c r="AI145" i="16"/>
  <c r="AJ145" i="16"/>
  <c r="AK145" i="16"/>
  <c r="AL145" i="16"/>
  <c r="AM145" i="16"/>
  <c r="AN145" i="16"/>
  <c r="AO145" i="16"/>
  <c r="AP145" i="16"/>
  <c r="AQ145" i="16"/>
  <c r="AR145" i="16"/>
  <c r="AS145" i="16"/>
  <c r="Q146" i="16"/>
  <c r="R146" i="16"/>
  <c r="S146" i="16"/>
  <c r="T146" i="16"/>
  <c r="U146" i="16"/>
  <c r="V146" i="16"/>
  <c r="W146" i="16"/>
  <c r="X146" i="16"/>
  <c r="Y146" i="16"/>
  <c r="Z146" i="16"/>
  <c r="AA146" i="16"/>
  <c r="AB146" i="16"/>
  <c r="AC146" i="16"/>
  <c r="AD146" i="16"/>
  <c r="AE146" i="16"/>
  <c r="AF146" i="16"/>
  <c r="AG146" i="16"/>
  <c r="AH146" i="16"/>
  <c r="AI146" i="16"/>
  <c r="AJ146" i="16"/>
  <c r="AK146" i="16"/>
  <c r="AL146" i="16"/>
  <c r="AM146" i="16"/>
  <c r="AN146" i="16"/>
  <c r="AO146" i="16"/>
  <c r="AP146" i="16"/>
  <c r="AQ146" i="16"/>
  <c r="AR146" i="16"/>
  <c r="AS146" i="16"/>
  <c r="Q147" i="16"/>
  <c r="R147" i="16"/>
  <c r="S147" i="16"/>
  <c r="T147" i="16"/>
  <c r="U147" i="16"/>
  <c r="V147" i="16"/>
  <c r="W147" i="16"/>
  <c r="X147" i="16"/>
  <c r="Y147" i="16"/>
  <c r="Z147" i="16"/>
  <c r="AA147" i="16"/>
  <c r="AB147" i="16"/>
  <c r="AC147" i="16"/>
  <c r="AD147" i="16"/>
  <c r="AE147" i="16"/>
  <c r="AF147" i="16"/>
  <c r="AG147" i="16"/>
  <c r="AH147" i="16"/>
  <c r="AI147" i="16"/>
  <c r="AJ147" i="16"/>
  <c r="AK147" i="16"/>
  <c r="AL147" i="16"/>
  <c r="AM147" i="16"/>
  <c r="AN147" i="16"/>
  <c r="AO147" i="16"/>
  <c r="AP147" i="16"/>
  <c r="AQ147" i="16"/>
  <c r="AR147" i="16"/>
  <c r="AS147" i="16"/>
  <c r="Q148" i="16"/>
  <c r="R148" i="16"/>
  <c r="S148" i="16"/>
  <c r="T148" i="16"/>
  <c r="U148" i="16"/>
  <c r="V148" i="16"/>
  <c r="W148" i="16"/>
  <c r="X148" i="16"/>
  <c r="Y148" i="16"/>
  <c r="Z148" i="16"/>
  <c r="AA148" i="16"/>
  <c r="AB148" i="16"/>
  <c r="AC148" i="16"/>
  <c r="AD148" i="16"/>
  <c r="AE148" i="16"/>
  <c r="AF148" i="16"/>
  <c r="AG148" i="16"/>
  <c r="AH148" i="16"/>
  <c r="AI148" i="16"/>
  <c r="AJ148" i="16"/>
  <c r="AK148" i="16"/>
  <c r="AL148" i="16"/>
  <c r="AM148" i="16"/>
  <c r="AN148" i="16"/>
  <c r="AO148" i="16"/>
  <c r="AP148" i="16"/>
  <c r="AQ148" i="16"/>
  <c r="AR148" i="16"/>
  <c r="AS148" i="16"/>
  <c r="Q149" i="16"/>
  <c r="R149" i="16"/>
  <c r="S149" i="16"/>
  <c r="T149" i="16"/>
  <c r="U149" i="16"/>
  <c r="V149" i="16"/>
  <c r="W149" i="16"/>
  <c r="X149" i="16"/>
  <c r="Y149" i="16"/>
  <c r="Z149" i="16"/>
  <c r="AA149" i="16"/>
  <c r="AB149" i="16"/>
  <c r="AC149" i="16"/>
  <c r="AD149" i="16"/>
  <c r="AE149" i="16"/>
  <c r="AF149" i="16"/>
  <c r="AG149" i="16"/>
  <c r="AH149" i="16"/>
  <c r="AI149" i="16"/>
  <c r="AJ149" i="16"/>
  <c r="AK149" i="16"/>
  <c r="AL149" i="16"/>
  <c r="AM149" i="16"/>
  <c r="AN149" i="16"/>
  <c r="AO149" i="16"/>
  <c r="AP149" i="16"/>
  <c r="AQ149" i="16"/>
  <c r="AR149" i="16"/>
  <c r="AS149" i="16"/>
  <c r="Q150" i="16"/>
  <c r="R150" i="16"/>
  <c r="S150" i="16"/>
  <c r="T150" i="16"/>
  <c r="U150" i="16"/>
  <c r="V150" i="16"/>
  <c r="W150" i="16"/>
  <c r="X150" i="16"/>
  <c r="Y150" i="16"/>
  <c r="Z150" i="16"/>
  <c r="AA150" i="16"/>
  <c r="AB150" i="16"/>
  <c r="AC150" i="16"/>
  <c r="AD150" i="16"/>
  <c r="AE150" i="16"/>
  <c r="AF150" i="16"/>
  <c r="AG150" i="16"/>
  <c r="AH150" i="16"/>
  <c r="AI150" i="16"/>
  <c r="AJ150" i="16"/>
  <c r="AK150" i="16"/>
  <c r="AL150" i="16"/>
  <c r="AM150" i="16"/>
  <c r="AN150" i="16"/>
  <c r="AO150" i="16"/>
  <c r="AP150" i="16"/>
  <c r="AQ150" i="16"/>
  <c r="AR150" i="16"/>
  <c r="AS150" i="16"/>
  <c r="Q151" i="16"/>
  <c r="R151" i="16"/>
  <c r="S151" i="16"/>
  <c r="T151" i="16"/>
  <c r="U151" i="16"/>
  <c r="V151" i="16"/>
  <c r="W151" i="16"/>
  <c r="X151" i="16"/>
  <c r="Y151" i="16"/>
  <c r="Z151" i="16"/>
  <c r="AA151" i="16"/>
  <c r="AB151" i="16"/>
  <c r="AC151" i="16"/>
  <c r="AD151" i="16"/>
  <c r="AE151" i="16"/>
  <c r="AF151" i="16"/>
  <c r="AG151" i="16"/>
  <c r="AH151" i="16"/>
  <c r="AI151" i="16"/>
  <c r="AJ151" i="16"/>
  <c r="AK151" i="16"/>
  <c r="AL151" i="16"/>
  <c r="AM151" i="16"/>
  <c r="AN151" i="16"/>
  <c r="AO151" i="16"/>
  <c r="AP151" i="16"/>
  <c r="AQ151" i="16"/>
  <c r="AR151" i="16"/>
  <c r="AS151" i="16"/>
  <c r="Q153" i="16"/>
  <c r="R153" i="16"/>
  <c r="S153" i="16"/>
  <c r="T153" i="16"/>
  <c r="U153" i="16"/>
  <c r="V153" i="16"/>
  <c r="W153" i="16"/>
  <c r="X153" i="16"/>
  <c r="Y153" i="16"/>
  <c r="Z153" i="16"/>
  <c r="AA153" i="16"/>
  <c r="AB153" i="16"/>
  <c r="AC153" i="16"/>
  <c r="AD153" i="16"/>
  <c r="AE153" i="16"/>
  <c r="AF153" i="16"/>
  <c r="AG153" i="16"/>
  <c r="AH153" i="16"/>
  <c r="AI153" i="16"/>
  <c r="AJ153" i="16"/>
  <c r="AK153" i="16"/>
  <c r="AL153" i="16"/>
  <c r="AM153" i="16"/>
  <c r="AN153" i="16"/>
  <c r="AO153" i="16"/>
  <c r="AP153" i="16"/>
  <c r="AQ153" i="16"/>
  <c r="AR153" i="16"/>
  <c r="AS153" i="16"/>
  <c r="Q154" i="16"/>
  <c r="R154" i="16"/>
  <c r="S154" i="16"/>
  <c r="T154" i="16"/>
  <c r="U154" i="16"/>
  <c r="V154" i="16"/>
  <c r="W154" i="16"/>
  <c r="X154" i="16"/>
  <c r="Y154" i="16"/>
  <c r="Z154" i="16"/>
  <c r="AA154" i="16"/>
  <c r="AB154" i="16"/>
  <c r="AC154" i="16"/>
  <c r="AD154" i="16"/>
  <c r="AE154" i="16"/>
  <c r="AF154" i="16"/>
  <c r="AG154" i="16"/>
  <c r="AH154" i="16"/>
  <c r="AI154" i="16"/>
  <c r="AJ154" i="16"/>
  <c r="AK154" i="16"/>
  <c r="AL154" i="16"/>
  <c r="AM154" i="16"/>
  <c r="AN154" i="16"/>
  <c r="AO154" i="16"/>
  <c r="AP154" i="16"/>
  <c r="AQ154" i="16"/>
  <c r="AR154" i="16"/>
  <c r="AS154" i="16"/>
  <c r="Q155" i="16"/>
  <c r="R155" i="16"/>
  <c r="S155" i="16"/>
  <c r="T155" i="16"/>
  <c r="U155" i="16"/>
  <c r="V155" i="16"/>
  <c r="W155" i="16"/>
  <c r="X155" i="16"/>
  <c r="Y155" i="16"/>
  <c r="Z155" i="16"/>
  <c r="AA155" i="16"/>
  <c r="AB155" i="16"/>
  <c r="AC155" i="16"/>
  <c r="AD155" i="16"/>
  <c r="AE155" i="16"/>
  <c r="AF155" i="16"/>
  <c r="AG155" i="16"/>
  <c r="AH155" i="16"/>
  <c r="AI155" i="16"/>
  <c r="AJ155" i="16"/>
  <c r="AK155" i="16"/>
  <c r="AL155" i="16"/>
  <c r="AM155" i="16"/>
  <c r="AN155" i="16"/>
  <c r="AO155" i="16"/>
  <c r="AP155" i="16"/>
  <c r="AQ155" i="16"/>
  <c r="AR155" i="16"/>
  <c r="AS155" i="16"/>
  <c r="Q156" i="16"/>
  <c r="R156" i="16"/>
  <c r="S156" i="16"/>
  <c r="T156" i="16"/>
  <c r="U156" i="16"/>
  <c r="V156" i="16"/>
  <c r="W156" i="16"/>
  <c r="X156" i="16"/>
  <c r="Y156" i="16"/>
  <c r="Z156" i="16"/>
  <c r="AA156" i="16"/>
  <c r="AB156" i="16"/>
  <c r="AC156" i="16"/>
  <c r="AD156" i="16"/>
  <c r="AE156" i="16"/>
  <c r="AF156" i="16"/>
  <c r="AG156" i="16"/>
  <c r="AH156" i="16"/>
  <c r="AI156" i="16"/>
  <c r="AJ156" i="16"/>
  <c r="AK156" i="16"/>
  <c r="AL156" i="16"/>
  <c r="AM156" i="16"/>
  <c r="AN156" i="16"/>
  <c r="AO156" i="16"/>
  <c r="AP156" i="16"/>
  <c r="AQ156" i="16"/>
  <c r="AR156" i="16"/>
  <c r="AS156" i="16"/>
  <c r="Q157" i="16"/>
  <c r="R157" i="16"/>
  <c r="S157" i="16"/>
  <c r="T157" i="16"/>
  <c r="U157" i="16"/>
  <c r="V157" i="16"/>
  <c r="W157" i="16"/>
  <c r="X157" i="16"/>
  <c r="Y157" i="16"/>
  <c r="Z157" i="16"/>
  <c r="AA157" i="16"/>
  <c r="AB157" i="16"/>
  <c r="AC157" i="16"/>
  <c r="AD157" i="16"/>
  <c r="AE157" i="16"/>
  <c r="AF157" i="16"/>
  <c r="AG157" i="16"/>
  <c r="AH157" i="16"/>
  <c r="AI157" i="16"/>
  <c r="AJ157" i="16"/>
  <c r="AK157" i="16"/>
  <c r="AL157" i="16"/>
  <c r="AM157" i="16"/>
  <c r="AN157" i="16"/>
  <c r="AO157" i="16"/>
  <c r="AP157" i="16"/>
  <c r="AQ157" i="16"/>
  <c r="AR157" i="16"/>
  <c r="AS157" i="16"/>
  <c r="Q158" i="16"/>
  <c r="R158" i="16"/>
  <c r="S158" i="16"/>
  <c r="T158" i="16"/>
  <c r="U158" i="16"/>
  <c r="V158" i="16"/>
  <c r="W158" i="16"/>
  <c r="X158" i="16"/>
  <c r="Y158" i="16"/>
  <c r="Z158" i="16"/>
  <c r="AA158" i="16"/>
  <c r="AB158" i="16"/>
  <c r="AC158" i="16"/>
  <c r="AD158" i="16"/>
  <c r="AE158" i="16"/>
  <c r="AF158" i="16"/>
  <c r="AG158" i="16"/>
  <c r="AH158" i="16"/>
  <c r="AI158" i="16"/>
  <c r="AJ158" i="16"/>
  <c r="AK158" i="16"/>
  <c r="AL158" i="16"/>
  <c r="AM158" i="16"/>
  <c r="AN158" i="16"/>
  <c r="AO158" i="16"/>
  <c r="AP158" i="16"/>
  <c r="AQ158" i="16"/>
  <c r="AR158" i="16"/>
  <c r="AS158" i="16"/>
  <c r="Q159" i="16"/>
  <c r="R159" i="16"/>
  <c r="S159" i="16"/>
  <c r="T159" i="16"/>
  <c r="U159" i="16"/>
  <c r="V159" i="16"/>
  <c r="W159" i="16"/>
  <c r="X159" i="16"/>
  <c r="Y159" i="16"/>
  <c r="Z159" i="16"/>
  <c r="AA159" i="16"/>
  <c r="AB159" i="16"/>
  <c r="AC159" i="16"/>
  <c r="AD159" i="16"/>
  <c r="AE159" i="16"/>
  <c r="AF159" i="16"/>
  <c r="AG159" i="16"/>
  <c r="AH159" i="16"/>
  <c r="AI159" i="16"/>
  <c r="AJ159" i="16"/>
  <c r="AK159" i="16"/>
  <c r="AL159" i="16"/>
  <c r="AM159" i="16"/>
  <c r="AN159" i="16"/>
  <c r="AO159" i="16"/>
  <c r="AP159" i="16"/>
  <c r="AQ159" i="16"/>
  <c r="AR159" i="16"/>
  <c r="AS159" i="16"/>
  <c r="Q160" i="16"/>
  <c r="R160" i="16"/>
  <c r="S160" i="16"/>
  <c r="T160" i="16"/>
  <c r="U160" i="16"/>
  <c r="V160" i="16"/>
  <c r="W160" i="16"/>
  <c r="X160" i="16"/>
  <c r="Y160" i="16"/>
  <c r="Z160" i="16"/>
  <c r="AA160" i="16"/>
  <c r="AB160" i="16"/>
  <c r="AC160" i="16"/>
  <c r="AD160" i="16"/>
  <c r="AE160" i="16"/>
  <c r="AF160" i="16"/>
  <c r="AG160" i="16"/>
  <c r="AH160" i="16"/>
  <c r="AI160" i="16"/>
  <c r="AJ160" i="16"/>
  <c r="AK160" i="16"/>
  <c r="AL160" i="16"/>
  <c r="AM160" i="16"/>
  <c r="AN160" i="16"/>
  <c r="AO160" i="16"/>
  <c r="AP160" i="16"/>
  <c r="AQ160" i="16"/>
  <c r="AR160" i="16"/>
  <c r="AS160" i="16"/>
  <c r="Q161" i="16"/>
  <c r="R161" i="16"/>
  <c r="S161" i="16"/>
  <c r="T161" i="16"/>
  <c r="U161" i="16"/>
  <c r="V161" i="16"/>
  <c r="W161" i="16"/>
  <c r="X161" i="16"/>
  <c r="Y161" i="16"/>
  <c r="Z161" i="16"/>
  <c r="AA161" i="16"/>
  <c r="AB161" i="16"/>
  <c r="AC161" i="16"/>
  <c r="AD161" i="16"/>
  <c r="AE161" i="16"/>
  <c r="AF161" i="16"/>
  <c r="AG161" i="16"/>
  <c r="AH161" i="16"/>
  <c r="AI161" i="16"/>
  <c r="AJ161" i="16"/>
  <c r="AK161" i="16"/>
  <c r="AL161" i="16"/>
  <c r="AM161" i="16"/>
  <c r="AN161" i="16"/>
  <c r="AO161" i="16"/>
  <c r="AP161" i="16"/>
  <c r="AQ161" i="16"/>
  <c r="AR161" i="16"/>
  <c r="AS161" i="16"/>
  <c r="Q162" i="16"/>
  <c r="R162" i="16"/>
  <c r="S162" i="16"/>
  <c r="T162" i="16"/>
  <c r="U162" i="16"/>
  <c r="V162" i="16"/>
  <c r="W162" i="16"/>
  <c r="X162" i="16"/>
  <c r="Y162" i="16"/>
  <c r="Z162" i="16"/>
  <c r="AA162" i="16"/>
  <c r="AB162" i="16"/>
  <c r="AC162" i="16"/>
  <c r="AD162" i="16"/>
  <c r="AE162" i="16"/>
  <c r="AF162" i="16"/>
  <c r="AG162" i="16"/>
  <c r="AH162" i="16"/>
  <c r="AI162" i="16"/>
  <c r="AJ162" i="16"/>
  <c r="AK162" i="16"/>
  <c r="AL162" i="16"/>
  <c r="AM162" i="16"/>
  <c r="AN162" i="16"/>
  <c r="AO162" i="16"/>
  <c r="AP162" i="16"/>
  <c r="AQ162" i="16"/>
  <c r="AR162" i="16"/>
  <c r="AS162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3" i="16"/>
  <c r="P154" i="16"/>
  <c r="P155" i="16"/>
  <c r="P156" i="16"/>
  <c r="P157" i="16"/>
  <c r="P158" i="16"/>
  <c r="P159" i="16"/>
  <c r="P160" i="16"/>
  <c r="P161" i="16"/>
  <c r="P162" i="16"/>
  <c r="P131" i="16"/>
  <c r="Q99" i="16"/>
  <c r="R99" i="16"/>
  <c r="S99" i="16"/>
  <c r="T99" i="16"/>
  <c r="U99" i="16"/>
  <c r="V99" i="16"/>
  <c r="W99" i="16"/>
  <c r="X99" i="16"/>
  <c r="Y99" i="16"/>
  <c r="Z99" i="16"/>
  <c r="AA99" i="16"/>
  <c r="AB99" i="16"/>
  <c r="AC99" i="16"/>
  <c r="AD99" i="16"/>
  <c r="AE99" i="16"/>
  <c r="AF99" i="16"/>
  <c r="AG99" i="16"/>
  <c r="AH99" i="16"/>
  <c r="AI99" i="16"/>
  <c r="AJ99" i="16"/>
  <c r="AK99" i="16"/>
  <c r="AL99" i="16"/>
  <c r="AM99" i="16"/>
  <c r="AN99" i="16"/>
  <c r="AO99" i="16"/>
  <c r="AP99" i="16"/>
  <c r="AQ99" i="16"/>
  <c r="AR99" i="16"/>
  <c r="AS99" i="16"/>
  <c r="Q100" i="16"/>
  <c r="R100" i="16"/>
  <c r="S100" i="16"/>
  <c r="T100" i="16"/>
  <c r="U100" i="16"/>
  <c r="V100" i="16"/>
  <c r="W100" i="16"/>
  <c r="X100" i="16"/>
  <c r="Y100" i="16"/>
  <c r="Z100" i="16"/>
  <c r="AA100" i="16"/>
  <c r="AB100" i="16"/>
  <c r="AC100" i="16"/>
  <c r="AD100" i="16"/>
  <c r="AE100" i="16"/>
  <c r="AF100" i="16"/>
  <c r="AG100" i="16"/>
  <c r="AH100" i="16"/>
  <c r="AI100" i="16"/>
  <c r="AJ100" i="16"/>
  <c r="AK100" i="16"/>
  <c r="AL100" i="16"/>
  <c r="AM100" i="16"/>
  <c r="AN100" i="16"/>
  <c r="AO100" i="16"/>
  <c r="AP100" i="16"/>
  <c r="AQ100" i="16"/>
  <c r="AR100" i="16"/>
  <c r="AS100" i="16"/>
  <c r="Q101" i="16"/>
  <c r="R101" i="16"/>
  <c r="S101" i="16"/>
  <c r="T101" i="16"/>
  <c r="U101" i="16"/>
  <c r="V101" i="16"/>
  <c r="W101" i="16"/>
  <c r="X101" i="16"/>
  <c r="Y101" i="16"/>
  <c r="Z101" i="16"/>
  <c r="AA101" i="16"/>
  <c r="AB101" i="16"/>
  <c r="AC101" i="16"/>
  <c r="AD101" i="16"/>
  <c r="AE101" i="16"/>
  <c r="AF101" i="16"/>
  <c r="AG101" i="16"/>
  <c r="AH101" i="16"/>
  <c r="AI101" i="16"/>
  <c r="AJ101" i="16"/>
  <c r="AK101" i="16"/>
  <c r="AL101" i="16"/>
  <c r="AM101" i="16"/>
  <c r="AN101" i="16"/>
  <c r="AO101" i="16"/>
  <c r="AP101" i="16"/>
  <c r="AQ101" i="16"/>
  <c r="AR101" i="16"/>
  <c r="AS101" i="16"/>
  <c r="Q102" i="16"/>
  <c r="R102" i="16"/>
  <c r="S102" i="16"/>
  <c r="T102" i="16"/>
  <c r="U102" i="16"/>
  <c r="V102" i="16"/>
  <c r="W102" i="16"/>
  <c r="X102" i="16"/>
  <c r="Y102" i="16"/>
  <c r="Z102" i="16"/>
  <c r="AA102" i="16"/>
  <c r="AB102" i="16"/>
  <c r="AC102" i="16"/>
  <c r="AD102" i="16"/>
  <c r="AE102" i="16"/>
  <c r="AF102" i="16"/>
  <c r="AG102" i="16"/>
  <c r="AH102" i="16"/>
  <c r="AI102" i="16"/>
  <c r="AJ102" i="16"/>
  <c r="AK102" i="16"/>
  <c r="AL102" i="16"/>
  <c r="AM102" i="16"/>
  <c r="AN102" i="16"/>
  <c r="AO102" i="16"/>
  <c r="AP102" i="16"/>
  <c r="AQ102" i="16"/>
  <c r="AR102" i="16"/>
  <c r="AS102" i="16"/>
  <c r="Q103" i="16"/>
  <c r="R103" i="16"/>
  <c r="S103" i="16"/>
  <c r="T103" i="16"/>
  <c r="U103" i="16"/>
  <c r="V103" i="16"/>
  <c r="W103" i="16"/>
  <c r="X103" i="16"/>
  <c r="Y103" i="16"/>
  <c r="Z103" i="16"/>
  <c r="AA103" i="16"/>
  <c r="AB103" i="16"/>
  <c r="AC103" i="16"/>
  <c r="AD103" i="16"/>
  <c r="AE103" i="16"/>
  <c r="AF103" i="16"/>
  <c r="AG103" i="16"/>
  <c r="AH103" i="16"/>
  <c r="AI103" i="16"/>
  <c r="AJ103" i="16"/>
  <c r="AK103" i="16"/>
  <c r="AL103" i="16"/>
  <c r="AM103" i="16"/>
  <c r="AN103" i="16"/>
  <c r="AO103" i="16"/>
  <c r="AP103" i="16"/>
  <c r="AQ103" i="16"/>
  <c r="AR103" i="16"/>
  <c r="AS103" i="16"/>
  <c r="Q104" i="16"/>
  <c r="R104" i="16"/>
  <c r="S104" i="16"/>
  <c r="T104" i="16"/>
  <c r="U104" i="16"/>
  <c r="V104" i="16"/>
  <c r="W104" i="16"/>
  <c r="X104" i="16"/>
  <c r="Y104" i="16"/>
  <c r="Z104" i="16"/>
  <c r="AA104" i="16"/>
  <c r="AB104" i="16"/>
  <c r="AC104" i="16"/>
  <c r="AD104" i="16"/>
  <c r="AE104" i="16"/>
  <c r="AF104" i="16"/>
  <c r="AG104" i="16"/>
  <c r="AH104" i="16"/>
  <c r="AI104" i="16"/>
  <c r="AJ104" i="16"/>
  <c r="AK104" i="16"/>
  <c r="AL104" i="16"/>
  <c r="AM104" i="16"/>
  <c r="AN104" i="16"/>
  <c r="AO104" i="16"/>
  <c r="AP104" i="16"/>
  <c r="AQ104" i="16"/>
  <c r="AR104" i="16"/>
  <c r="AS104" i="16"/>
  <c r="Q105" i="16"/>
  <c r="R105" i="16"/>
  <c r="S105" i="16"/>
  <c r="T105" i="16"/>
  <c r="U105" i="16"/>
  <c r="V105" i="16"/>
  <c r="W105" i="16"/>
  <c r="X105" i="16"/>
  <c r="Y105" i="16"/>
  <c r="Z105" i="16"/>
  <c r="AA105" i="16"/>
  <c r="AB105" i="16"/>
  <c r="AC105" i="16"/>
  <c r="AD105" i="16"/>
  <c r="AE105" i="16"/>
  <c r="AF105" i="16"/>
  <c r="AG105" i="16"/>
  <c r="AH105" i="16"/>
  <c r="AI105" i="16"/>
  <c r="AJ105" i="16"/>
  <c r="AK105" i="16"/>
  <c r="AL105" i="16"/>
  <c r="AM105" i="16"/>
  <c r="AN105" i="16"/>
  <c r="AO105" i="16"/>
  <c r="AP105" i="16"/>
  <c r="AQ105" i="16"/>
  <c r="AR105" i="16"/>
  <c r="AS105" i="16"/>
  <c r="Q106" i="16"/>
  <c r="R106" i="16"/>
  <c r="S106" i="16"/>
  <c r="T106" i="16"/>
  <c r="U106" i="16"/>
  <c r="V106" i="16"/>
  <c r="W106" i="16"/>
  <c r="X106" i="16"/>
  <c r="Y106" i="16"/>
  <c r="Z106" i="16"/>
  <c r="AA106" i="16"/>
  <c r="AB106" i="16"/>
  <c r="AC106" i="16"/>
  <c r="AD106" i="16"/>
  <c r="AE106" i="16"/>
  <c r="AF106" i="16"/>
  <c r="AG106" i="16"/>
  <c r="AH106" i="16"/>
  <c r="AI106" i="16"/>
  <c r="AJ106" i="16"/>
  <c r="AK106" i="16"/>
  <c r="AL106" i="16"/>
  <c r="AM106" i="16"/>
  <c r="AN106" i="16"/>
  <c r="AO106" i="16"/>
  <c r="AP106" i="16"/>
  <c r="AQ106" i="16"/>
  <c r="AR106" i="16"/>
  <c r="AS106" i="16"/>
  <c r="Q107" i="16"/>
  <c r="R107" i="16"/>
  <c r="S107" i="16"/>
  <c r="T107" i="16"/>
  <c r="U107" i="16"/>
  <c r="V107" i="16"/>
  <c r="W107" i="16"/>
  <c r="X107" i="16"/>
  <c r="Y107" i="16"/>
  <c r="Z107" i="16"/>
  <c r="AA107" i="16"/>
  <c r="AB107" i="16"/>
  <c r="AC107" i="16"/>
  <c r="AD107" i="16"/>
  <c r="AE107" i="16"/>
  <c r="AF107" i="16"/>
  <c r="AG107" i="16"/>
  <c r="AH107" i="16"/>
  <c r="AI107" i="16"/>
  <c r="AJ107" i="16"/>
  <c r="AK107" i="16"/>
  <c r="AL107" i="16"/>
  <c r="AM107" i="16"/>
  <c r="AN107" i="16"/>
  <c r="AO107" i="16"/>
  <c r="AP107" i="16"/>
  <c r="AQ107" i="16"/>
  <c r="AR107" i="16"/>
  <c r="AS107" i="16"/>
  <c r="Q108" i="16"/>
  <c r="R108" i="16"/>
  <c r="S108" i="16"/>
  <c r="T108" i="16"/>
  <c r="U108" i="16"/>
  <c r="V108" i="16"/>
  <c r="W108" i="16"/>
  <c r="X108" i="16"/>
  <c r="Y108" i="16"/>
  <c r="Z108" i="16"/>
  <c r="AA108" i="16"/>
  <c r="AB108" i="16"/>
  <c r="AC108" i="16"/>
  <c r="AD108" i="16"/>
  <c r="AE108" i="16"/>
  <c r="AF108" i="16"/>
  <c r="AG108" i="16"/>
  <c r="AH108" i="16"/>
  <c r="AI108" i="16"/>
  <c r="AJ108" i="16"/>
  <c r="AK108" i="16"/>
  <c r="AL108" i="16"/>
  <c r="AM108" i="16"/>
  <c r="AN108" i="16"/>
  <c r="AO108" i="16"/>
  <c r="AP108" i="16"/>
  <c r="AQ108" i="16"/>
  <c r="AR108" i="16"/>
  <c r="AS108" i="16"/>
  <c r="Q109" i="16"/>
  <c r="R109" i="16"/>
  <c r="S109" i="16"/>
  <c r="T109" i="16"/>
  <c r="U109" i="16"/>
  <c r="V109" i="16"/>
  <c r="W109" i="16"/>
  <c r="X109" i="16"/>
  <c r="Y109" i="16"/>
  <c r="Z109" i="16"/>
  <c r="AA109" i="16"/>
  <c r="AB109" i="16"/>
  <c r="AC109" i="16"/>
  <c r="AD109" i="16"/>
  <c r="AE109" i="16"/>
  <c r="AF109" i="16"/>
  <c r="AG109" i="16"/>
  <c r="AH109" i="16"/>
  <c r="AI109" i="16"/>
  <c r="AJ109" i="16"/>
  <c r="AK109" i="16"/>
  <c r="AL109" i="16"/>
  <c r="AM109" i="16"/>
  <c r="AN109" i="16"/>
  <c r="AO109" i="16"/>
  <c r="AP109" i="16"/>
  <c r="AQ109" i="16"/>
  <c r="AR109" i="16"/>
  <c r="AS109" i="16"/>
  <c r="Q110" i="16"/>
  <c r="R110" i="16"/>
  <c r="S110" i="16"/>
  <c r="T110" i="16"/>
  <c r="U110" i="16"/>
  <c r="V110" i="16"/>
  <c r="W110" i="16"/>
  <c r="X110" i="16"/>
  <c r="Y110" i="16"/>
  <c r="Z110" i="16"/>
  <c r="AA110" i="16"/>
  <c r="AB110" i="16"/>
  <c r="AC110" i="16"/>
  <c r="AD110" i="16"/>
  <c r="AE110" i="16"/>
  <c r="AF110" i="16"/>
  <c r="AG110" i="16"/>
  <c r="AH110" i="16"/>
  <c r="AI110" i="16"/>
  <c r="AJ110" i="16"/>
  <c r="AK110" i="16"/>
  <c r="AL110" i="16"/>
  <c r="AM110" i="16"/>
  <c r="AN110" i="16"/>
  <c r="AO110" i="16"/>
  <c r="AP110" i="16"/>
  <c r="AQ110" i="16"/>
  <c r="AR110" i="16"/>
  <c r="AS110" i="16"/>
  <c r="Q111" i="16"/>
  <c r="R111" i="16"/>
  <c r="S111" i="16"/>
  <c r="T111" i="16"/>
  <c r="U111" i="16"/>
  <c r="V111" i="16"/>
  <c r="W111" i="16"/>
  <c r="X111" i="16"/>
  <c r="Y111" i="16"/>
  <c r="Z111" i="16"/>
  <c r="AA111" i="16"/>
  <c r="AB111" i="16"/>
  <c r="AC111" i="16"/>
  <c r="AD111" i="16"/>
  <c r="AE111" i="16"/>
  <c r="AF111" i="16"/>
  <c r="AG111" i="16"/>
  <c r="AH111" i="16"/>
  <c r="AI111" i="16"/>
  <c r="AJ111" i="16"/>
  <c r="AK111" i="16"/>
  <c r="AL111" i="16"/>
  <c r="AM111" i="16"/>
  <c r="AN111" i="16"/>
  <c r="AO111" i="16"/>
  <c r="AP111" i="16"/>
  <c r="AQ111" i="16"/>
  <c r="AR111" i="16"/>
  <c r="AS111" i="16"/>
  <c r="Q112" i="16"/>
  <c r="R112" i="16"/>
  <c r="S112" i="16"/>
  <c r="T112" i="16"/>
  <c r="U112" i="16"/>
  <c r="V112" i="16"/>
  <c r="W112" i="16"/>
  <c r="X112" i="16"/>
  <c r="Y112" i="16"/>
  <c r="Z112" i="16"/>
  <c r="AA112" i="16"/>
  <c r="AB112" i="16"/>
  <c r="AC112" i="16"/>
  <c r="AD112" i="16"/>
  <c r="AE112" i="16"/>
  <c r="AF112" i="16"/>
  <c r="AG112" i="16"/>
  <c r="AH112" i="16"/>
  <c r="AI112" i="16"/>
  <c r="AJ112" i="16"/>
  <c r="AK112" i="16"/>
  <c r="AL112" i="16"/>
  <c r="AM112" i="16"/>
  <c r="AN112" i="16"/>
  <c r="AO112" i="16"/>
  <c r="AP112" i="16"/>
  <c r="AQ112" i="16"/>
  <c r="AR112" i="16"/>
  <c r="AS112" i="16"/>
  <c r="Q113" i="16"/>
  <c r="R113" i="16"/>
  <c r="S113" i="16"/>
  <c r="T113" i="16"/>
  <c r="U113" i="16"/>
  <c r="V113" i="16"/>
  <c r="W113" i="16"/>
  <c r="X113" i="16"/>
  <c r="Y113" i="16"/>
  <c r="Z113" i="16"/>
  <c r="AA113" i="16"/>
  <c r="AB113" i="16"/>
  <c r="AC113" i="16"/>
  <c r="AD113" i="16"/>
  <c r="AE113" i="16"/>
  <c r="AF113" i="16"/>
  <c r="AG113" i="16"/>
  <c r="AH113" i="16"/>
  <c r="AI113" i="16"/>
  <c r="AJ113" i="16"/>
  <c r="AK113" i="16"/>
  <c r="AL113" i="16"/>
  <c r="AM113" i="16"/>
  <c r="AN113" i="16"/>
  <c r="AO113" i="16"/>
  <c r="AP113" i="16"/>
  <c r="AQ113" i="16"/>
  <c r="AR113" i="16"/>
  <c r="AS113" i="16"/>
  <c r="Q114" i="16"/>
  <c r="R114" i="16"/>
  <c r="S114" i="16"/>
  <c r="T114" i="16"/>
  <c r="U114" i="16"/>
  <c r="V114" i="16"/>
  <c r="W114" i="16"/>
  <c r="X114" i="16"/>
  <c r="Y114" i="16"/>
  <c r="Z114" i="16"/>
  <c r="AA114" i="16"/>
  <c r="AB114" i="16"/>
  <c r="AC114" i="16"/>
  <c r="AD114" i="16"/>
  <c r="AE114" i="16"/>
  <c r="AF114" i="16"/>
  <c r="AG114" i="16"/>
  <c r="AH114" i="16"/>
  <c r="AI114" i="16"/>
  <c r="AJ114" i="16"/>
  <c r="AK114" i="16"/>
  <c r="AL114" i="16"/>
  <c r="AM114" i="16"/>
  <c r="AN114" i="16"/>
  <c r="AO114" i="16"/>
  <c r="AP114" i="16"/>
  <c r="AQ114" i="16"/>
  <c r="AR114" i="16"/>
  <c r="AS114" i="16"/>
  <c r="Q115" i="16"/>
  <c r="R115" i="16"/>
  <c r="S115" i="16"/>
  <c r="T115" i="16"/>
  <c r="U115" i="16"/>
  <c r="V115" i="16"/>
  <c r="W115" i="16"/>
  <c r="X115" i="16"/>
  <c r="Y115" i="16"/>
  <c r="Z115" i="16"/>
  <c r="AA115" i="16"/>
  <c r="AB115" i="16"/>
  <c r="AC115" i="16"/>
  <c r="AD115" i="16"/>
  <c r="AE115" i="16"/>
  <c r="AF115" i="16"/>
  <c r="AG115" i="16"/>
  <c r="AH115" i="16"/>
  <c r="AI115" i="16"/>
  <c r="AJ115" i="16"/>
  <c r="AK115" i="16"/>
  <c r="AL115" i="16"/>
  <c r="AM115" i="16"/>
  <c r="AN115" i="16"/>
  <c r="AO115" i="16"/>
  <c r="AP115" i="16"/>
  <c r="AQ115" i="16"/>
  <c r="AR115" i="16"/>
  <c r="AS115" i="16"/>
  <c r="Q116" i="16"/>
  <c r="R116" i="16"/>
  <c r="S116" i="16"/>
  <c r="T116" i="16"/>
  <c r="U116" i="16"/>
  <c r="V116" i="16"/>
  <c r="W116" i="16"/>
  <c r="X116" i="16"/>
  <c r="Y116" i="16"/>
  <c r="Z116" i="16"/>
  <c r="AA116" i="16"/>
  <c r="AB116" i="16"/>
  <c r="AC116" i="16"/>
  <c r="AD116" i="16"/>
  <c r="AE116" i="16"/>
  <c r="AF116" i="16"/>
  <c r="AG116" i="16"/>
  <c r="AH116" i="16"/>
  <c r="AI116" i="16"/>
  <c r="AJ116" i="16"/>
  <c r="AK116" i="16"/>
  <c r="AL116" i="16"/>
  <c r="AM116" i="16"/>
  <c r="AN116" i="16"/>
  <c r="AO116" i="16"/>
  <c r="AP116" i="16"/>
  <c r="AQ116" i="16"/>
  <c r="AR116" i="16"/>
  <c r="AS116" i="16"/>
  <c r="Q117" i="16"/>
  <c r="R117" i="16"/>
  <c r="S117" i="16"/>
  <c r="T117" i="16"/>
  <c r="U117" i="16"/>
  <c r="V117" i="16"/>
  <c r="W117" i="16"/>
  <c r="X117" i="16"/>
  <c r="Y117" i="16"/>
  <c r="Z117" i="16"/>
  <c r="AA117" i="16"/>
  <c r="AB117" i="16"/>
  <c r="AC117" i="16"/>
  <c r="AD117" i="16"/>
  <c r="AE117" i="16"/>
  <c r="AF117" i="16"/>
  <c r="AG117" i="16"/>
  <c r="AH117" i="16"/>
  <c r="AI117" i="16"/>
  <c r="AJ117" i="16"/>
  <c r="AK117" i="16"/>
  <c r="AL117" i="16"/>
  <c r="AM117" i="16"/>
  <c r="AN117" i="16"/>
  <c r="AO117" i="16"/>
  <c r="AP117" i="16"/>
  <c r="AQ117" i="16"/>
  <c r="AR117" i="16"/>
  <c r="AS117" i="16"/>
  <c r="Q118" i="16"/>
  <c r="R118" i="16"/>
  <c r="S118" i="16"/>
  <c r="T118" i="16"/>
  <c r="U118" i="16"/>
  <c r="V118" i="16"/>
  <c r="W118" i="16"/>
  <c r="X118" i="16"/>
  <c r="Y118" i="16"/>
  <c r="Z118" i="16"/>
  <c r="AA118" i="16"/>
  <c r="AB118" i="16"/>
  <c r="AC118" i="16"/>
  <c r="AD118" i="16"/>
  <c r="AE118" i="16"/>
  <c r="AF118" i="16"/>
  <c r="AG118" i="16"/>
  <c r="AH118" i="16"/>
  <c r="AI118" i="16"/>
  <c r="AJ118" i="16"/>
  <c r="AK118" i="16"/>
  <c r="AL118" i="16"/>
  <c r="AM118" i="16"/>
  <c r="AN118" i="16"/>
  <c r="AO118" i="16"/>
  <c r="AP118" i="16"/>
  <c r="AQ118" i="16"/>
  <c r="AR118" i="16"/>
  <c r="AS118" i="16"/>
  <c r="Q119" i="16"/>
  <c r="R119" i="16"/>
  <c r="S119" i="16"/>
  <c r="T119" i="16"/>
  <c r="U119" i="16"/>
  <c r="V119" i="16"/>
  <c r="W119" i="16"/>
  <c r="X119" i="16"/>
  <c r="Y119" i="16"/>
  <c r="Z119" i="16"/>
  <c r="AA119" i="16"/>
  <c r="AB119" i="16"/>
  <c r="AC119" i="16"/>
  <c r="AD119" i="16"/>
  <c r="AE119" i="16"/>
  <c r="AF119" i="16"/>
  <c r="AG119" i="16"/>
  <c r="AH119" i="16"/>
  <c r="AI119" i="16"/>
  <c r="AJ119" i="16"/>
  <c r="AK119" i="16"/>
  <c r="AL119" i="16"/>
  <c r="AM119" i="16"/>
  <c r="AN119" i="16"/>
  <c r="AO119" i="16"/>
  <c r="AP119" i="16"/>
  <c r="AQ119" i="16"/>
  <c r="AR119" i="16"/>
  <c r="AS119" i="16"/>
  <c r="Q121" i="16"/>
  <c r="R121" i="16"/>
  <c r="S121" i="16"/>
  <c r="T121" i="16"/>
  <c r="U121" i="16"/>
  <c r="V121" i="16"/>
  <c r="W121" i="16"/>
  <c r="X121" i="16"/>
  <c r="Y121" i="16"/>
  <c r="Z121" i="16"/>
  <c r="AA121" i="16"/>
  <c r="AB121" i="16"/>
  <c r="AC121" i="16"/>
  <c r="AD121" i="16"/>
  <c r="AE121" i="16"/>
  <c r="AF121" i="16"/>
  <c r="AG121" i="16"/>
  <c r="AH121" i="16"/>
  <c r="AI121" i="16"/>
  <c r="AJ121" i="16"/>
  <c r="AK121" i="16"/>
  <c r="AL121" i="16"/>
  <c r="AM121" i="16"/>
  <c r="AN121" i="16"/>
  <c r="AO121" i="16"/>
  <c r="AP121" i="16"/>
  <c r="AQ121" i="16"/>
  <c r="AR121" i="16"/>
  <c r="AS121" i="16"/>
  <c r="Q122" i="16"/>
  <c r="R122" i="16"/>
  <c r="S122" i="16"/>
  <c r="T122" i="16"/>
  <c r="U122" i="16"/>
  <c r="V122" i="16"/>
  <c r="W122" i="16"/>
  <c r="X122" i="16"/>
  <c r="Y122" i="16"/>
  <c r="Z122" i="16"/>
  <c r="AA122" i="16"/>
  <c r="AB122" i="16"/>
  <c r="AC122" i="16"/>
  <c r="AD122" i="16"/>
  <c r="AE122" i="16"/>
  <c r="AF122" i="16"/>
  <c r="AG122" i="16"/>
  <c r="AH122" i="16"/>
  <c r="AI122" i="16"/>
  <c r="AJ122" i="16"/>
  <c r="AK122" i="16"/>
  <c r="AL122" i="16"/>
  <c r="AM122" i="16"/>
  <c r="AN122" i="16"/>
  <c r="AO122" i="16"/>
  <c r="AP122" i="16"/>
  <c r="AQ122" i="16"/>
  <c r="AR122" i="16"/>
  <c r="AS122" i="16"/>
  <c r="Q123" i="16"/>
  <c r="R123" i="16"/>
  <c r="S123" i="16"/>
  <c r="T123" i="16"/>
  <c r="U123" i="16"/>
  <c r="V123" i="16"/>
  <c r="W123" i="16"/>
  <c r="X123" i="16"/>
  <c r="Y123" i="16"/>
  <c r="Z123" i="16"/>
  <c r="AA123" i="16"/>
  <c r="AB123" i="16"/>
  <c r="AC123" i="16"/>
  <c r="AD123" i="16"/>
  <c r="AE123" i="16"/>
  <c r="AF123" i="16"/>
  <c r="AG123" i="16"/>
  <c r="AH123" i="16"/>
  <c r="AI123" i="16"/>
  <c r="AJ123" i="16"/>
  <c r="AK123" i="16"/>
  <c r="AL123" i="16"/>
  <c r="AM123" i="16"/>
  <c r="AN123" i="16"/>
  <c r="AO123" i="16"/>
  <c r="AP123" i="16"/>
  <c r="AQ123" i="16"/>
  <c r="AR123" i="16"/>
  <c r="AS123" i="16"/>
  <c r="Q124" i="16"/>
  <c r="R124" i="16"/>
  <c r="S124" i="16"/>
  <c r="T124" i="16"/>
  <c r="U124" i="16"/>
  <c r="V124" i="16"/>
  <c r="W124" i="16"/>
  <c r="X124" i="16"/>
  <c r="Y124" i="16"/>
  <c r="Z124" i="16"/>
  <c r="AA124" i="16"/>
  <c r="AB124" i="16"/>
  <c r="AC124" i="16"/>
  <c r="AD124" i="16"/>
  <c r="AE124" i="16"/>
  <c r="AF124" i="16"/>
  <c r="AG124" i="16"/>
  <c r="AH124" i="16"/>
  <c r="AI124" i="16"/>
  <c r="AJ124" i="16"/>
  <c r="AK124" i="16"/>
  <c r="AL124" i="16"/>
  <c r="AM124" i="16"/>
  <c r="AN124" i="16"/>
  <c r="AO124" i="16"/>
  <c r="AP124" i="16"/>
  <c r="AQ124" i="16"/>
  <c r="AR124" i="16"/>
  <c r="AS124" i="16"/>
  <c r="Q125" i="16"/>
  <c r="R125" i="16"/>
  <c r="S125" i="16"/>
  <c r="T125" i="16"/>
  <c r="U125" i="16"/>
  <c r="V125" i="16"/>
  <c r="W125" i="16"/>
  <c r="X125" i="16"/>
  <c r="Y125" i="16"/>
  <c r="Z125" i="16"/>
  <c r="AA125" i="16"/>
  <c r="AB125" i="16"/>
  <c r="AC125" i="16"/>
  <c r="AD125" i="16"/>
  <c r="AE125" i="16"/>
  <c r="AF125" i="16"/>
  <c r="AG125" i="16"/>
  <c r="AH125" i="16"/>
  <c r="AI125" i="16"/>
  <c r="AJ125" i="16"/>
  <c r="AK125" i="16"/>
  <c r="AL125" i="16"/>
  <c r="AM125" i="16"/>
  <c r="AN125" i="16"/>
  <c r="AO125" i="16"/>
  <c r="AP125" i="16"/>
  <c r="AQ125" i="16"/>
  <c r="AR125" i="16"/>
  <c r="AS125" i="16"/>
  <c r="Q126" i="16"/>
  <c r="R126" i="16"/>
  <c r="S126" i="16"/>
  <c r="T126" i="16"/>
  <c r="U126" i="16"/>
  <c r="V126" i="16"/>
  <c r="W126" i="16"/>
  <c r="X126" i="16"/>
  <c r="Y126" i="16"/>
  <c r="Z126" i="16"/>
  <c r="AA126" i="16"/>
  <c r="AB126" i="16"/>
  <c r="AC126" i="16"/>
  <c r="AD126" i="16"/>
  <c r="AE126" i="16"/>
  <c r="AF126" i="16"/>
  <c r="AG126" i="16"/>
  <c r="AH126" i="16"/>
  <c r="AI126" i="16"/>
  <c r="AJ126" i="16"/>
  <c r="AK126" i="16"/>
  <c r="AL126" i="16"/>
  <c r="AM126" i="16"/>
  <c r="AN126" i="16"/>
  <c r="AO126" i="16"/>
  <c r="AP126" i="16"/>
  <c r="AQ126" i="16"/>
  <c r="AR126" i="16"/>
  <c r="AS126" i="16"/>
  <c r="Q127" i="16"/>
  <c r="R127" i="16"/>
  <c r="S127" i="16"/>
  <c r="T127" i="16"/>
  <c r="U127" i="16"/>
  <c r="V127" i="16"/>
  <c r="W127" i="16"/>
  <c r="X127" i="16"/>
  <c r="Y127" i="16"/>
  <c r="Z127" i="16"/>
  <c r="AA127" i="16"/>
  <c r="AB127" i="16"/>
  <c r="AC127" i="16"/>
  <c r="AD127" i="16"/>
  <c r="AE127" i="16"/>
  <c r="AF127" i="16"/>
  <c r="AG127" i="16"/>
  <c r="AH127" i="16"/>
  <c r="AI127" i="16"/>
  <c r="AJ127" i="16"/>
  <c r="AK127" i="16"/>
  <c r="AL127" i="16"/>
  <c r="AM127" i="16"/>
  <c r="AN127" i="16"/>
  <c r="AO127" i="16"/>
  <c r="AP127" i="16"/>
  <c r="AQ127" i="16"/>
  <c r="AR127" i="16"/>
  <c r="AS127" i="16"/>
  <c r="Q128" i="16"/>
  <c r="R128" i="16"/>
  <c r="S128" i="16"/>
  <c r="T128" i="16"/>
  <c r="U128" i="16"/>
  <c r="V128" i="16"/>
  <c r="W128" i="16"/>
  <c r="X128" i="16"/>
  <c r="Y128" i="16"/>
  <c r="Z128" i="16"/>
  <c r="AA128" i="16"/>
  <c r="AB128" i="16"/>
  <c r="AC128" i="16"/>
  <c r="AD128" i="16"/>
  <c r="AE128" i="16"/>
  <c r="AF128" i="16"/>
  <c r="AG128" i="16"/>
  <c r="AH128" i="16"/>
  <c r="AI128" i="16"/>
  <c r="AJ128" i="16"/>
  <c r="AK128" i="16"/>
  <c r="AL128" i="16"/>
  <c r="AM128" i="16"/>
  <c r="AN128" i="16"/>
  <c r="AO128" i="16"/>
  <c r="AP128" i="16"/>
  <c r="AQ128" i="16"/>
  <c r="AR128" i="16"/>
  <c r="AS128" i="16"/>
  <c r="Q129" i="16"/>
  <c r="R129" i="16"/>
  <c r="S129" i="16"/>
  <c r="T129" i="16"/>
  <c r="U129" i="16"/>
  <c r="V129" i="16"/>
  <c r="W129" i="16"/>
  <c r="X129" i="16"/>
  <c r="Y129" i="16"/>
  <c r="Z129" i="16"/>
  <c r="AA129" i="16"/>
  <c r="AB129" i="16"/>
  <c r="AC129" i="16"/>
  <c r="AD129" i="16"/>
  <c r="AE129" i="16"/>
  <c r="AF129" i="16"/>
  <c r="AG129" i="16"/>
  <c r="AH129" i="16"/>
  <c r="AI129" i="16"/>
  <c r="AJ129" i="16"/>
  <c r="AK129" i="16"/>
  <c r="AL129" i="16"/>
  <c r="AM129" i="16"/>
  <c r="AN129" i="16"/>
  <c r="AO129" i="16"/>
  <c r="AP129" i="16"/>
  <c r="AQ129" i="16"/>
  <c r="AR129" i="16"/>
  <c r="AS129" i="16"/>
  <c r="Q130" i="16"/>
  <c r="R130" i="16"/>
  <c r="S130" i="16"/>
  <c r="T130" i="16"/>
  <c r="U130" i="16"/>
  <c r="V130" i="16"/>
  <c r="W130" i="16"/>
  <c r="X130" i="16"/>
  <c r="Y130" i="16"/>
  <c r="Z130" i="16"/>
  <c r="AA130" i="16"/>
  <c r="AB130" i="16"/>
  <c r="AC130" i="16"/>
  <c r="AD130" i="16"/>
  <c r="AE130" i="16"/>
  <c r="AF130" i="16"/>
  <c r="AG130" i="16"/>
  <c r="AH130" i="16"/>
  <c r="AI130" i="16"/>
  <c r="AJ130" i="16"/>
  <c r="AK130" i="16"/>
  <c r="AL130" i="16"/>
  <c r="AM130" i="16"/>
  <c r="AN130" i="16"/>
  <c r="AO130" i="16"/>
  <c r="AP130" i="16"/>
  <c r="AQ130" i="16"/>
  <c r="AR130" i="16"/>
  <c r="AS130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1" i="16"/>
  <c r="P122" i="16"/>
  <c r="P123" i="16"/>
  <c r="P124" i="16"/>
  <c r="P125" i="16"/>
  <c r="P126" i="16"/>
  <c r="P127" i="16"/>
  <c r="P128" i="16"/>
  <c r="P129" i="16"/>
  <c r="P130" i="16"/>
  <c r="P99" i="16"/>
  <c r="Q67" i="16"/>
  <c r="R67" i="16"/>
  <c r="S67" i="16"/>
  <c r="T67" i="16"/>
  <c r="U67" i="16"/>
  <c r="V67" i="16"/>
  <c r="W67" i="16"/>
  <c r="X67" i="16"/>
  <c r="Y67" i="16"/>
  <c r="Z67" i="16"/>
  <c r="AA67" i="16"/>
  <c r="AB67" i="16"/>
  <c r="AC67" i="16"/>
  <c r="AD67" i="16"/>
  <c r="AE67" i="16"/>
  <c r="AF67" i="16"/>
  <c r="AG67" i="16"/>
  <c r="AH67" i="16"/>
  <c r="AI67" i="16"/>
  <c r="AJ67" i="16"/>
  <c r="AK67" i="16"/>
  <c r="AL67" i="16"/>
  <c r="AM67" i="16"/>
  <c r="AN67" i="16"/>
  <c r="AO67" i="16"/>
  <c r="AP67" i="16"/>
  <c r="AQ67" i="16"/>
  <c r="AR67" i="16"/>
  <c r="AS67" i="16"/>
  <c r="Q68" i="16"/>
  <c r="R68" i="16"/>
  <c r="S68" i="16"/>
  <c r="T68" i="16"/>
  <c r="U68" i="16"/>
  <c r="V68" i="16"/>
  <c r="W68" i="16"/>
  <c r="X68" i="16"/>
  <c r="Y68" i="16"/>
  <c r="Z68" i="16"/>
  <c r="AA68" i="16"/>
  <c r="AB68" i="16"/>
  <c r="AC68" i="16"/>
  <c r="AD68" i="16"/>
  <c r="AE68" i="16"/>
  <c r="AF68" i="16"/>
  <c r="AG68" i="16"/>
  <c r="AH68" i="16"/>
  <c r="AI68" i="16"/>
  <c r="AJ68" i="16"/>
  <c r="AK68" i="16"/>
  <c r="AL68" i="16"/>
  <c r="AM68" i="16"/>
  <c r="AN68" i="16"/>
  <c r="AO68" i="16"/>
  <c r="AP68" i="16"/>
  <c r="AQ68" i="16"/>
  <c r="AR68" i="16"/>
  <c r="AS68" i="16"/>
  <c r="Q69" i="16"/>
  <c r="R69" i="16"/>
  <c r="S69" i="16"/>
  <c r="T69" i="16"/>
  <c r="U69" i="16"/>
  <c r="V69" i="16"/>
  <c r="W69" i="16"/>
  <c r="X69" i="16"/>
  <c r="Y69" i="16"/>
  <c r="Z69" i="16"/>
  <c r="AA69" i="16"/>
  <c r="AB69" i="16"/>
  <c r="AC69" i="16"/>
  <c r="AD69" i="16"/>
  <c r="AE69" i="16"/>
  <c r="AF69" i="16"/>
  <c r="AG69" i="16"/>
  <c r="AH69" i="16"/>
  <c r="AI69" i="16"/>
  <c r="AJ69" i="16"/>
  <c r="AK69" i="16"/>
  <c r="AL69" i="16"/>
  <c r="AM69" i="16"/>
  <c r="AN69" i="16"/>
  <c r="AO69" i="16"/>
  <c r="AP69" i="16"/>
  <c r="AQ69" i="16"/>
  <c r="AR69" i="16"/>
  <c r="AS69" i="16"/>
  <c r="Q70" i="16"/>
  <c r="R70" i="16"/>
  <c r="S70" i="16"/>
  <c r="T70" i="16"/>
  <c r="U70" i="16"/>
  <c r="V70" i="16"/>
  <c r="W70" i="16"/>
  <c r="X70" i="16"/>
  <c r="Y70" i="16"/>
  <c r="Z70" i="16"/>
  <c r="AA70" i="16"/>
  <c r="AB70" i="16"/>
  <c r="AC70" i="16"/>
  <c r="AD70" i="16"/>
  <c r="AE70" i="16"/>
  <c r="AF70" i="16"/>
  <c r="AG70" i="16"/>
  <c r="AH70" i="16"/>
  <c r="AI70" i="16"/>
  <c r="AJ70" i="16"/>
  <c r="AK70" i="16"/>
  <c r="AL70" i="16"/>
  <c r="AM70" i="16"/>
  <c r="AN70" i="16"/>
  <c r="AO70" i="16"/>
  <c r="AP70" i="16"/>
  <c r="AQ70" i="16"/>
  <c r="AR70" i="16"/>
  <c r="AS70" i="16"/>
  <c r="Q71" i="16"/>
  <c r="R71" i="16"/>
  <c r="S71" i="16"/>
  <c r="T71" i="16"/>
  <c r="U71" i="16"/>
  <c r="V71" i="16"/>
  <c r="W71" i="16"/>
  <c r="X71" i="16"/>
  <c r="Y71" i="16"/>
  <c r="Z71" i="16"/>
  <c r="AA71" i="16"/>
  <c r="AB71" i="16"/>
  <c r="AC71" i="16"/>
  <c r="AD71" i="16"/>
  <c r="AE71" i="16"/>
  <c r="AF71" i="16"/>
  <c r="AG71" i="16"/>
  <c r="AH71" i="16"/>
  <c r="AI71" i="16"/>
  <c r="AJ71" i="16"/>
  <c r="AK71" i="16"/>
  <c r="AL71" i="16"/>
  <c r="AM71" i="16"/>
  <c r="AN71" i="16"/>
  <c r="AO71" i="16"/>
  <c r="AP71" i="16"/>
  <c r="AQ71" i="16"/>
  <c r="AR71" i="16"/>
  <c r="AS71" i="16"/>
  <c r="Q72" i="16"/>
  <c r="R72" i="16"/>
  <c r="S72" i="16"/>
  <c r="T72" i="16"/>
  <c r="U72" i="16"/>
  <c r="V72" i="16"/>
  <c r="W72" i="16"/>
  <c r="X72" i="16"/>
  <c r="Y72" i="16"/>
  <c r="Z72" i="16"/>
  <c r="AA72" i="16"/>
  <c r="AB72" i="16"/>
  <c r="AC72" i="16"/>
  <c r="AD72" i="16"/>
  <c r="AE72" i="16"/>
  <c r="AF72" i="16"/>
  <c r="AG72" i="16"/>
  <c r="AH72" i="16"/>
  <c r="AI72" i="16"/>
  <c r="AJ72" i="16"/>
  <c r="AK72" i="16"/>
  <c r="AL72" i="16"/>
  <c r="AM72" i="16"/>
  <c r="AN72" i="16"/>
  <c r="AO72" i="16"/>
  <c r="AP72" i="16"/>
  <c r="AQ72" i="16"/>
  <c r="AR72" i="16"/>
  <c r="AS72" i="16"/>
  <c r="Q73" i="16"/>
  <c r="R73" i="16"/>
  <c r="S73" i="16"/>
  <c r="T73" i="16"/>
  <c r="U73" i="16"/>
  <c r="V73" i="16"/>
  <c r="W73" i="16"/>
  <c r="X73" i="16"/>
  <c r="Y73" i="16"/>
  <c r="Z73" i="16"/>
  <c r="AA73" i="16"/>
  <c r="AB73" i="16"/>
  <c r="AC73" i="16"/>
  <c r="AD73" i="16"/>
  <c r="AE73" i="16"/>
  <c r="AF73" i="16"/>
  <c r="AG73" i="16"/>
  <c r="AH73" i="16"/>
  <c r="AI73" i="16"/>
  <c r="AJ73" i="16"/>
  <c r="AK73" i="16"/>
  <c r="AL73" i="16"/>
  <c r="AM73" i="16"/>
  <c r="AN73" i="16"/>
  <c r="AO73" i="16"/>
  <c r="AP73" i="16"/>
  <c r="AQ73" i="16"/>
  <c r="AR73" i="16"/>
  <c r="AS73" i="16"/>
  <c r="Q74" i="16"/>
  <c r="R74" i="16"/>
  <c r="S74" i="16"/>
  <c r="T74" i="16"/>
  <c r="U74" i="16"/>
  <c r="V74" i="16"/>
  <c r="W74" i="16"/>
  <c r="X74" i="16"/>
  <c r="Y74" i="16"/>
  <c r="Z74" i="16"/>
  <c r="AA74" i="16"/>
  <c r="AB74" i="16"/>
  <c r="AC74" i="16"/>
  <c r="AD74" i="16"/>
  <c r="AE74" i="16"/>
  <c r="AF74" i="16"/>
  <c r="AG74" i="16"/>
  <c r="AH74" i="16"/>
  <c r="AI74" i="16"/>
  <c r="AJ74" i="16"/>
  <c r="AK74" i="16"/>
  <c r="AL74" i="16"/>
  <c r="AM74" i="16"/>
  <c r="AN74" i="16"/>
  <c r="AO74" i="16"/>
  <c r="AP74" i="16"/>
  <c r="AQ74" i="16"/>
  <c r="AR74" i="16"/>
  <c r="AS74" i="16"/>
  <c r="Q75" i="16"/>
  <c r="R75" i="16"/>
  <c r="S75" i="16"/>
  <c r="T75" i="16"/>
  <c r="U75" i="16"/>
  <c r="V75" i="16"/>
  <c r="W75" i="16"/>
  <c r="X75" i="16"/>
  <c r="Y75" i="16"/>
  <c r="Z75" i="16"/>
  <c r="AA75" i="16"/>
  <c r="AB75" i="16"/>
  <c r="AC75" i="16"/>
  <c r="AD75" i="16"/>
  <c r="AE75" i="16"/>
  <c r="AF75" i="16"/>
  <c r="AG75" i="16"/>
  <c r="AH75" i="16"/>
  <c r="AI75" i="16"/>
  <c r="AJ75" i="16"/>
  <c r="AK75" i="16"/>
  <c r="AL75" i="16"/>
  <c r="AM75" i="16"/>
  <c r="AN75" i="16"/>
  <c r="AO75" i="16"/>
  <c r="AP75" i="16"/>
  <c r="AQ75" i="16"/>
  <c r="AR75" i="16"/>
  <c r="AS75" i="16"/>
  <c r="Q76" i="16"/>
  <c r="R76" i="16"/>
  <c r="S76" i="16"/>
  <c r="T76" i="16"/>
  <c r="U76" i="16"/>
  <c r="V76" i="16"/>
  <c r="W76" i="16"/>
  <c r="X76" i="16"/>
  <c r="Y76" i="16"/>
  <c r="Z76" i="16"/>
  <c r="AA76" i="16"/>
  <c r="AB76" i="16"/>
  <c r="AC76" i="16"/>
  <c r="AD76" i="16"/>
  <c r="AE76" i="16"/>
  <c r="AF76" i="16"/>
  <c r="AG76" i="16"/>
  <c r="AH76" i="16"/>
  <c r="AI76" i="16"/>
  <c r="AJ76" i="16"/>
  <c r="AK76" i="16"/>
  <c r="AL76" i="16"/>
  <c r="AM76" i="16"/>
  <c r="AN76" i="16"/>
  <c r="AO76" i="16"/>
  <c r="AP76" i="16"/>
  <c r="AQ76" i="16"/>
  <c r="AR76" i="16"/>
  <c r="AS76" i="16"/>
  <c r="Q77" i="16"/>
  <c r="R77" i="16"/>
  <c r="S77" i="16"/>
  <c r="T77" i="16"/>
  <c r="U77" i="16"/>
  <c r="V77" i="16"/>
  <c r="W77" i="16"/>
  <c r="X77" i="16"/>
  <c r="Y77" i="16"/>
  <c r="Z77" i="16"/>
  <c r="AA77" i="16"/>
  <c r="AB77" i="16"/>
  <c r="AC77" i="16"/>
  <c r="AD77" i="16"/>
  <c r="AE77" i="16"/>
  <c r="AF77" i="16"/>
  <c r="AG77" i="16"/>
  <c r="AH77" i="16"/>
  <c r="AI77" i="16"/>
  <c r="AJ77" i="16"/>
  <c r="AK77" i="16"/>
  <c r="AL77" i="16"/>
  <c r="AM77" i="16"/>
  <c r="AN77" i="16"/>
  <c r="AO77" i="16"/>
  <c r="AP77" i="16"/>
  <c r="AQ77" i="16"/>
  <c r="AR77" i="16"/>
  <c r="AS77" i="16"/>
  <c r="Q78" i="16"/>
  <c r="R78" i="16"/>
  <c r="S78" i="16"/>
  <c r="T78" i="16"/>
  <c r="U78" i="16"/>
  <c r="V78" i="16"/>
  <c r="W78" i="16"/>
  <c r="X78" i="16"/>
  <c r="Y78" i="16"/>
  <c r="Z78" i="16"/>
  <c r="AA78" i="16"/>
  <c r="AB78" i="16"/>
  <c r="AC78" i="16"/>
  <c r="AD78" i="16"/>
  <c r="AE78" i="16"/>
  <c r="AF78" i="16"/>
  <c r="AG78" i="16"/>
  <c r="AH78" i="16"/>
  <c r="AI78" i="16"/>
  <c r="AJ78" i="16"/>
  <c r="AK78" i="16"/>
  <c r="AL78" i="16"/>
  <c r="AM78" i="16"/>
  <c r="AN78" i="16"/>
  <c r="AO78" i="16"/>
  <c r="AP78" i="16"/>
  <c r="AQ78" i="16"/>
  <c r="AR78" i="16"/>
  <c r="AS78" i="16"/>
  <c r="Q79" i="16"/>
  <c r="R79" i="16"/>
  <c r="S79" i="16"/>
  <c r="T79" i="16"/>
  <c r="U79" i="16"/>
  <c r="V79" i="16"/>
  <c r="W79" i="16"/>
  <c r="X79" i="16"/>
  <c r="Y79" i="16"/>
  <c r="Z79" i="16"/>
  <c r="AA79" i="16"/>
  <c r="AB79" i="16"/>
  <c r="AC79" i="16"/>
  <c r="AD79" i="16"/>
  <c r="AE79" i="16"/>
  <c r="AF79" i="16"/>
  <c r="AG79" i="16"/>
  <c r="AH79" i="16"/>
  <c r="AI79" i="16"/>
  <c r="AJ79" i="16"/>
  <c r="AK79" i="16"/>
  <c r="AL79" i="16"/>
  <c r="AM79" i="16"/>
  <c r="AN79" i="16"/>
  <c r="AO79" i="16"/>
  <c r="AP79" i="16"/>
  <c r="AQ79" i="16"/>
  <c r="AR79" i="16"/>
  <c r="AS79" i="16"/>
  <c r="Q80" i="16"/>
  <c r="R80" i="16"/>
  <c r="S80" i="16"/>
  <c r="T80" i="16"/>
  <c r="U80" i="16"/>
  <c r="V80" i="16"/>
  <c r="W80" i="16"/>
  <c r="X80" i="16"/>
  <c r="Y80" i="16"/>
  <c r="Z80" i="16"/>
  <c r="AA80" i="16"/>
  <c r="AB80" i="16"/>
  <c r="AC80" i="16"/>
  <c r="AD80" i="16"/>
  <c r="AE80" i="16"/>
  <c r="AF80" i="16"/>
  <c r="AG80" i="16"/>
  <c r="AH80" i="16"/>
  <c r="AI80" i="16"/>
  <c r="AJ80" i="16"/>
  <c r="AK80" i="16"/>
  <c r="AL80" i="16"/>
  <c r="AM80" i="16"/>
  <c r="AN80" i="16"/>
  <c r="AO80" i="16"/>
  <c r="AP80" i="16"/>
  <c r="AQ80" i="16"/>
  <c r="AR80" i="16"/>
  <c r="AS80" i="16"/>
  <c r="Q81" i="16"/>
  <c r="R81" i="16"/>
  <c r="S81" i="16"/>
  <c r="T81" i="16"/>
  <c r="U81" i="16"/>
  <c r="V81" i="16"/>
  <c r="W81" i="16"/>
  <c r="X81" i="16"/>
  <c r="Y81" i="16"/>
  <c r="Z81" i="16"/>
  <c r="AA81" i="16"/>
  <c r="AB81" i="16"/>
  <c r="AC81" i="16"/>
  <c r="AD81" i="16"/>
  <c r="AE81" i="16"/>
  <c r="AF81" i="16"/>
  <c r="AG81" i="16"/>
  <c r="AH81" i="16"/>
  <c r="AI81" i="16"/>
  <c r="AJ81" i="16"/>
  <c r="AK81" i="16"/>
  <c r="AL81" i="16"/>
  <c r="AM81" i="16"/>
  <c r="AN81" i="16"/>
  <c r="AO81" i="16"/>
  <c r="AP81" i="16"/>
  <c r="AQ81" i="16"/>
  <c r="AR81" i="16"/>
  <c r="AS81" i="16"/>
  <c r="Q82" i="16"/>
  <c r="R82" i="16"/>
  <c r="S82" i="16"/>
  <c r="T82" i="16"/>
  <c r="U82" i="16"/>
  <c r="V82" i="16"/>
  <c r="W82" i="16"/>
  <c r="X82" i="16"/>
  <c r="Y82" i="16"/>
  <c r="Z82" i="16"/>
  <c r="AA82" i="16"/>
  <c r="AB82" i="16"/>
  <c r="AC82" i="16"/>
  <c r="AD82" i="16"/>
  <c r="AE82" i="16"/>
  <c r="AF82" i="16"/>
  <c r="AG82" i="16"/>
  <c r="AH82" i="16"/>
  <c r="AI82" i="16"/>
  <c r="AJ82" i="16"/>
  <c r="AK82" i="16"/>
  <c r="AL82" i="16"/>
  <c r="AM82" i="16"/>
  <c r="AN82" i="16"/>
  <c r="AO82" i="16"/>
  <c r="AP82" i="16"/>
  <c r="AQ82" i="16"/>
  <c r="AR82" i="16"/>
  <c r="AS82" i="16"/>
  <c r="Q83" i="16"/>
  <c r="R83" i="16"/>
  <c r="S83" i="16"/>
  <c r="T83" i="16"/>
  <c r="U83" i="16"/>
  <c r="V83" i="16"/>
  <c r="W83" i="16"/>
  <c r="X83" i="16"/>
  <c r="Y83" i="16"/>
  <c r="Z83" i="16"/>
  <c r="AA83" i="16"/>
  <c r="AB83" i="16"/>
  <c r="AC83" i="16"/>
  <c r="AD83" i="16"/>
  <c r="AE83" i="16"/>
  <c r="AF83" i="16"/>
  <c r="AG83" i="16"/>
  <c r="AH83" i="16"/>
  <c r="AI83" i="16"/>
  <c r="AJ83" i="16"/>
  <c r="AK83" i="16"/>
  <c r="AL83" i="16"/>
  <c r="AM83" i="16"/>
  <c r="AN83" i="16"/>
  <c r="AO83" i="16"/>
  <c r="AP83" i="16"/>
  <c r="AQ83" i="16"/>
  <c r="AR83" i="16"/>
  <c r="AS83" i="16"/>
  <c r="Q84" i="16"/>
  <c r="R84" i="16"/>
  <c r="S84" i="16"/>
  <c r="T84" i="16"/>
  <c r="U84" i="16"/>
  <c r="V84" i="16"/>
  <c r="W84" i="16"/>
  <c r="X84" i="16"/>
  <c r="Y84" i="16"/>
  <c r="Z84" i="16"/>
  <c r="AA84" i="16"/>
  <c r="AB84" i="16"/>
  <c r="AC84" i="16"/>
  <c r="AD84" i="16"/>
  <c r="AE84" i="16"/>
  <c r="AF84" i="16"/>
  <c r="AG84" i="16"/>
  <c r="AH84" i="16"/>
  <c r="AI84" i="16"/>
  <c r="AJ84" i="16"/>
  <c r="AK84" i="16"/>
  <c r="AL84" i="16"/>
  <c r="AM84" i="16"/>
  <c r="AN84" i="16"/>
  <c r="AO84" i="16"/>
  <c r="AP84" i="16"/>
  <c r="AQ84" i="16"/>
  <c r="AR84" i="16"/>
  <c r="AS84" i="16"/>
  <c r="Q85" i="16"/>
  <c r="R85" i="16"/>
  <c r="S85" i="16"/>
  <c r="T85" i="16"/>
  <c r="U85" i="16"/>
  <c r="V85" i="16"/>
  <c r="W85" i="16"/>
  <c r="X85" i="16"/>
  <c r="Y85" i="16"/>
  <c r="Z85" i="16"/>
  <c r="AA85" i="16"/>
  <c r="AB85" i="16"/>
  <c r="AC85" i="16"/>
  <c r="AD85" i="16"/>
  <c r="AE85" i="16"/>
  <c r="AF85" i="16"/>
  <c r="AG85" i="16"/>
  <c r="AH85" i="16"/>
  <c r="AI85" i="16"/>
  <c r="AJ85" i="16"/>
  <c r="AK85" i="16"/>
  <c r="AL85" i="16"/>
  <c r="AM85" i="16"/>
  <c r="AN85" i="16"/>
  <c r="AO85" i="16"/>
  <c r="AP85" i="16"/>
  <c r="AQ85" i="16"/>
  <c r="AR85" i="16"/>
  <c r="AS85" i="16"/>
  <c r="Q86" i="16"/>
  <c r="R86" i="16"/>
  <c r="S86" i="16"/>
  <c r="T86" i="16"/>
  <c r="U86" i="16"/>
  <c r="V86" i="16"/>
  <c r="W86" i="16"/>
  <c r="X86" i="16"/>
  <c r="Y86" i="16"/>
  <c r="Z86" i="16"/>
  <c r="AA86" i="16"/>
  <c r="AB86" i="16"/>
  <c r="AC86" i="16"/>
  <c r="AD86" i="16"/>
  <c r="AE86" i="16"/>
  <c r="AF86" i="16"/>
  <c r="AG86" i="16"/>
  <c r="AH86" i="16"/>
  <c r="AI86" i="16"/>
  <c r="AJ86" i="16"/>
  <c r="AK86" i="16"/>
  <c r="AL86" i="16"/>
  <c r="AM86" i="16"/>
  <c r="AN86" i="16"/>
  <c r="AO86" i="16"/>
  <c r="AP86" i="16"/>
  <c r="AQ86" i="16"/>
  <c r="AR86" i="16"/>
  <c r="AS86" i="16"/>
  <c r="Q87" i="16"/>
  <c r="R87" i="16"/>
  <c r="S87" i="16"/>
  <c r="T87" i="16"/>
  <c r="U87" i="16"/>
  <c r="V87" i="16"/>
  <c r="W87" i="16"/>
  <c r="X87" i="16"/>
  <c r="Y87" i="16"/>
  <c r="Z87" i="16"/>
  <c r="AA87" i="16"/>
  <c r="AB87" i="16"/>
  <c r="AC87" i="16"/>
  <c r="AD87" i="16"/>
  <c r="AE87" i="16"/>
  <c r="AF87" i="16"/>
  <c r="AG87" i="16"/>
  <c r="AH87" i="16"/>
  <c r="AI87" i="16"/>
  <c r="AJ87" i="16"/>
  <c r="AK87" i="16"/>
  <c r="AL87" i="16"/>
  <c r="AM87" i="16"/>
  <c r="AN87" i="16"/>
  <c r="AO87" i="16"/>
  <c r="AP87" i="16"/>
  <c r="AQ87" i="16"/>
  <c r="AR87" i="16"/>
  <c r="AS87" i="16"/>
  <c r="Q89" i="16"/>
  <c r="R89" i="16"/>
  <c r="S89" i="16"/>
  <c r="T89" i="16"/>
  <c r="U89" i="16"/>
  <c r="V89" i="16"/>
  <c r="W89" i="16"/>
  <c r="X89" i="16"/>
  <c r="Y89" i="16"/>
  <c r="Z89" i="16"/>
  <c r="AA89" i="16"/>
  <c r="AB89" i="16"/>
  <c r="AC89" i="16"/>
  <c r="AD89" i="16"/>
  <c r="AE89" i="16"/>
  <c r="AF89" i="16"/>
  <c r="AG89" i="16"/>
  <c r="AH89" i="16"/>
  <c r="AI89" i="16"/>
  <c r="AJ89" i="16"/>
  <c r="AK89" i="16"/>
  <c r="AL89" i="16"/>
  <c r="AM89" i="16"/>
  <c r="AN89" i="16"/>
  <c r="AO89" i="16"/>
  <c r="AP89" i="16"/>
  <c r="AQ89" i="16"/>
  <c r="AR89" i="16"/>
  <c r="AS89" i="16"/>
  <c r="Q90" i="16"/>
  <c r="R90" i="16"/>
  <c r="S90" i="16"/>
  <c r="T90" i="16"/>
  <c r="U90" i="16"/>
  <c r="V90" i="16"/>
  <c r="W90" i="16"/>
  <c r="X90" i="16"/>
  <c r="Y90" i="16"/>
  <c r="Z90" i="16"/>
  <c r="AA90" i="16"/>
  <c r="AB90" i="16"/>
  <c r="AC90" i="16"/>
  <c r="AD90" i="16"/>
  <c r="AE90" i="16"/>
  <c r="AF90" i="16"/>
  <c r="AG90" i="16"/>
  <c r="AH90" i="16"/>
  <c r="AI90" i="16"/>
  <c r="AJ90" i="16"/>
  <c r="AK90" i="16"/>
  <c r="AL90" i="16"/>
  <c r="AM90" i="16"/>
  <c r="AN90" i="16"/>
  <c r="AO90" i="16"/>
  <c r="AP90" i="16"/>
  <c r="AQ90" i="16"/>
  <c r="AR90" i="16"/>
  <c r="AS90" i="16"/>
  <c r="Q91" i="16"/>
  <c r="R91" i="16"/>
  <c r="S91" i="16"/>
  <c r="T91" i="16"/>
  <c r="U91" i="16"/>
  <c r="V91" i="16"/>
  <c r="W91" i="16"/>
  <c r="X91" i="16"/>
  <c r="Y91" i="16"/>
  <c r="Z91" i="16"/>
  <c r="AA91" i="16"/>
  <c r="AB91" i="16"/>
  <c r="AC91" i="16"/>
  <c r="AD91" i="16"/>
  <c r="AE91" i="16"/>
  <c r="AF91" i="16"/>
  <c r="AG91" i="16"/>
  <c r="AH91" i="16"/>
  <c r="AI91" i="16"/>
  <c r="AJ91" i="16"/>
  <c r="AK91" i="16"/>
  <c r="AL91" i="16"/>
  <c r="AM91" i="16"/>
  <c r="AN91" i="16"/>
  <c r="AO91" i="16"/>
  <c r="AP91" i="16"/>
  <c r="AQ91" i="16"/>
  <c r="AR91" i="16"/>
  <c r="AS91" i="16"/>
  <c r="Q92" i="16"/>
  <c r="R92" i="16"/>
  <c r="S92" i="16"/>
  <c r="T92" i="16"/>
  <c r="U92" i="16"/>
  <c r="V92" i="16"/>
  <c r="W92" i="16"/>
  <c r="X92" i="16"/>
  <c r="Y92" i="16"/>
  <c r="Z92" i="16"/>
  <c r="AA92" i="16"/>
  <c r="AB92" i="16"/>
  <c r="AC92" i="16"/>
  <c r="AD92" i="16"/>
  <c r="AE92" i="16"/>
  <c r="AF92" i="16"/>
  <c r="AG92" i="16"/>
  <c r="AH92" i="16"/>
  <c r="AI92" i="16"/>
  <c r="AJ92" i="16"/>
  <c r="AK92" i="16"/>
  <c r="AL92" i="16"/>
  <c r="AM92" i="16"/>
  <c r="AN92" i="16"/>
  <c r="AO92" i="16"/>
  <c r="AP92" i="16"/>
  <c r="AQ92" i="16"/>
  <c r="AR92" i="16"/>
  <c r="AS92" i="16"/>
  <c r="Q93" i="16"/>
  <c r="R93" i="16"/>
  <c r="S93" i="16"/>
  <c r="T93" i="16"/>
  <c r="U93" i="16"/>
  <c r="V93" i="16"/>
  <c r="W93" i="16"/>
  <c r="X93" i="16"/>
  <c r="Y93" i="16"/>
  <c r="Z93" i="16"/>
  <c r="AA93" i="16"/>
  <c r="AB93" i="16"/>
  <c r="AC93" i="16"/>
  <c r="AD93" i="16"/>
  <c r="AE93" i="16"/>
  <c r="AF93" i="16"/>
  <c r="AG93" i="16"/>
  <c r="AH93" i="16"/>
  <c r="AI93" i="16"/>
  <c r="AJ93" i="16"/>
  <c r="AK93" i="16"/>
  <c r="AL93" i="16"/>
  <c r="AM93" i="16"/>
  <c r="AN93" i="16"/>
  <c r="AO93" i="16"/>
  <c r="AP93" i="16"/>
  <c r="AQ93" i="16"/>
  <c r="AR93" i="16"/>
  <c r="AS93" i="16"/>
  <c r="Q94" i="16"/>
  <c r="R94" i="16"/>
  <c r="S94" i="16"/>
  <c r="T94" i="16"/>
  <c r="U94" i="16"/>
  <c r="V94" i="16"/>
  <c r="W94" i="16"/>
  <c r="X94" i="16"/>
  <c r="Y94" i="16"/>
  <c r="Z94" i="16"/>
  <c r="AA94" i="16"/>
  <c r="AB94" i="16"/>
  <c r="AC94" i="16"/>
  <c r="AD94" i="16"/>
  <c r="AE94" i="16"/>
  <c r="AF94" i="16"/>
  <c r="AG94" i="16"/>
  <c r="AH94" i="16"/>
  <c r="AI94" i="16"/>
  <c r="AJ94" i="16"/>
  <c r="AK94" i="16"/>
  <c r="AL94" i="16"/>
  <c r="AM94" i="16"/>
  <c r="AN94" i="16"/>
  <c r="AO94" i="16"/>
  <c r="AP94" i="16"/>
  <c r="AQ94" i="16"/>
  <c r="AR94" i="16"/>
  <c r="AS94" i="16"/>
  <c r="Q95" i="16"/>
  <c r="R95" i="16"/>
  <c r="S95" i="16"/>
  <c r="T95" i="16"/>
  <c r="U95" i="16"/>
  <c r="V95" i="16"/>
  <c r="W95" i="16"/>
  <c r="X95" i="16"/>
  <c r="Y95" i="16"/>
  <c r="Z95" i="16"/>
  <c r="AA95" i="16"/>
  <c r="AB95" i="16"/>
  <c r="AC95" i="16"/>
  <c r="AD95" i="16"/>
  <c r="AE95" i="16"/>
  <c r="AF95" i="16"/>
  <c r="AG95" i="16"/>
  <c r="AH95" i="16"/>
  <c r="AI95" i="16"/>
  <c r="AJ95" i="16"/>
  <c r="AK95" i="16"/>
  <c r="AL95" i="16"/>
  <c r="AM95" i="16"/>
  <c r="AN95" i="16"/>
  <c r="AO95" i="16"/>
  <c r="AP95" i="16"/>
  <c r="AQ95" i="16"/>
  <c r="AR95" i="16"/>
  <c r="AS95" i="16"/>
  <c r="Q96" i="16"/>
  <c r="R96" i="16"/>
  <c r="S96" i="16"/>
  <c r="T96" i="16"/>
  <c r="U96" i="16"/>
  <c r="V96" i="16"/>
  <c r="W96" i="16"/>
  <c r="X96" i="16"/>
  <c r="Y96" i="16"/>
  <c r="Z96" i="16"/>
  <c r="AA96" i="16"/>
  <c r="AB96" i="16"/>
  <c r="AC96" i="16"/>
  <c r="AD96" i="16"/>
  <c r="AE96" i="16"/>
  <c r="AF96" i="16"/>
  <c r="AG96" i="16"/>
  <c r="AH96" i="16"/>
  <c r="AI96" i="16"/>
  <c r="AJ96" i="16"/>
  <c r="AK96" i="16"/>
  <c r="AL96" i="16"/>
  <c r="AM96" i="16"/>
  <c r="AN96" i="16"/>
  <c r="AO96" i="16"/>
  <c r="AP96" i="16"/>
  <c r="AQ96" i="16"/>
  <c r="AR96" i="16"/>
  <c r="AS96" i="16"/>
  <c r="Q97" i="16"/>
  <c r="R97" i="16"/>
  <c r="S97" i="16"/>
  <c r="T97" i="16"/>
  <c r="U97" i="16"/>
  <c r="V97" i="16"/>
  <c r="W97" i="16"/>
  <c r="X97" i="16"/>
  <c r="Y97" i="16"/>
  <c r="Z97" i="16"/>
  <c r="AA97" i="16"/>
  <c r="AB97" i="16"/>
  <c r="AC97" i="16"/>
  <c r="AD97" i="16"/>
  <c r="AE97" i="16"/>
  <c r="AF97" i="16"/>
  <c r="AG97" i="16"/>
  <c r="AH97" i="16"/>
  <c r="AI97" i="16"/>
  <c r="AJ97" i="16"/>
  <c r="AK97" i="16"/>
  <c r="AL97" i="16"/>
  <c r="AM97" i="16"/>
  <c r="AN97" i="16"/>
  <c r="AO97" i="16"/>
  <c r="AP97" i="16"/>
  <c r="AQ97" i="16"/>
  <c r="AR97" i="16"/>
  <c r="AS97" i="16"/>
  <c r="Q98" i="16"/>
  <c r="R98" i="16"/>
  <c r="S98" i="16"/>
  <c r="T98" i="16"/>
  <c r="U98" i="16"/>
  <c r="V98" i="16"/>
  <c r="W98" i="16"/>
  <c r="X98" i="16"/>
  <c r="Y98" i="16"/>
  <c r="Z98" i="16"/>
  <c r="AA98" i="16"/>
  <c r="AB98" i="16"/>
  <c r="AC98" i="16"/>
  <c r="AD98" i="16"/>
  <c r="AE98" i="16"/>
  <c r="AF98" i="16"/>
  <c r="AG98" i="16"/>
  <c r="AH98" i="16"/>
  <c r="AI98" i="16"/>
  <c r="AJ98" i="16"/>
  <c r="AK98" i="16"/>
  <c r="AL98" i="16"/>
  <c r="AM98" i="16"/>
  <c r="AN98" i="16"/>
  <c r="AO98" i="16"/>
  <c r="AP98" i="16"/>
  <c r="AQ98" i="16"/>
  <c r="AR98" i="16"/>
  <c r="AS98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9" i="16"/>
  <c r="P90" i="16"/>
  <c r="P91" i="16"/>
  <c r="P92" i="16"/>
  <c r="P93" i="16"/>
  <c r="P94" i="16"/>
  <c r="P95" i="16"/>
  <c r="P96" i="16"/>
  <c r="P97" i="16"/>
  <c r="P98" i="16"/>
  <c r="P67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AF36" i="16"/>
  <c r="AG36" i="16"/>
  <c r="AH36" i="16"/>
  <c r="AI36" i="16"/>
  <c r="AJ36" i="16"/>
  <c r="AK36" i="16"/>
  <c r="AL36" i="16"/>
  <c r="AM36" i="16"/>
  <c r="AN36" i="16"/>
  <c r="AO36" i="16"/>
  <c r="AP36" i="16"/>
  <c r="AQ36" i="16"/>
  <c r="AR36" i="16"/>
  <c r="AS36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F37" i="16"/>
  <c r="AG37" i="16"/>
  <c r="AH37" i="16"/>
  <c r="AI37" i="16"/>
  <c r="AJ37" i="16"/>
  <c r="AK37" i="16"/>
  <c r="AL37" i="16"/>
  <c r="AM37" i="16"/>
  <c r="AN37" i="16"/>
  <c r="AO37" i="16"/>
  <c r="AP37" i="16"/>
  <c r="AQ37" i="16"/>
  <c r="AR37" i="16"/>
  <c r="AS37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AF38" i="16"/>
  <c r="AG38" i="16"/>
  <c r="AH38" i="16"/>
  <c r="AI38" i="16"/>
  <c r="AJ38" i="16"/>
  <c r="AK38" i="16"/>
  <c r="AL38" i="16"/>
  <c r="AM38" i="16"/>
  <c r="AN38" i="16"/>
  <c r="AO38" i="16"/>
  <c r="AP38" i="16"/>
  <c r="AQ38" i="16"/>
  <c r="AR38" i="16"/>
  <c r="AS38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AH39" i="16"/>
  <c r="AI39" i="16"/>
  <c r="AJ39" i="16"/>
  <c r="AK39" i="16"/>
  <c r="AL39" i="16"/>
  <c r="AM39" i="16"/>
  <c r="AN39" i="16"/>
  <c r="AO39" i="16"/>
  <c r="AP39" i="16"/>
  <c r="AQ39" i="16"/>
  <c r="AR39" i="16"/>
  <c r="AS39" i="16"/>
  <c r="P40" i="16"/>
  <c r="Q40" i="16"/>
  <c r="R40" i="16"/>
  <c r="S40" i="16"/>
  <c r="T40" i="16"/>
  <c r="U40" i="16"/>
  <c r="V40" i="16"/>
  <c r="W40" i="16"/>
  <c r="X40" i="16"/>
  <c r="Y40" i="16"/>
  <c r="Z40" i="16"/>
  <c r="AA40" i="16"/>
  <c r="AB40" i="16"/>
  <c r="AC40" i="16"/>
  <c r="AD40" i="16"/>
  <c r="AE40" i="16"/>
  <c r="AF40" i="16"/>
  <c r="AG40" i="16"/>
  <c r="AH40" i="16"/>
  <c r="AI40" i="16"/>
  <c r="AJ40" i="16"/>
  <c r="AK40" i="16"/>
  <c r="AL40" i="16"/>
  <c r="AM40" i="16"/>
  <c r="AN40" i="16"/>
  <c r="AO40" i="16"/>
  <c r="AP40" i="16"/>
  <c r="AQ40" i="16"/>
  <c r="AR40" i="16"/>
  <c r="AS40" i="16"/>
  <c r="P41" i="16"/>
  <c r="Q41" i="16"/>
  <c r="R41" i="16"/>
  <c r="S41" i="16"/>
  <c r="T41" i="16"/>
  <c r="U41" i="16"/>
  <c r="V41" i="16"/>
  <c r="W41" i="16"/>
  <c r="X41" i="16"/>
  <c r="Y41" i="16"/>
  <c r="Z41" i="16"/>
  <c r="AA41" i="16"/>
  <c r="AB41" i="16"/>
  <c r="AC41" i="16"/>
  <c r="AD41" i="16"/>
  <c r="AE41" i="16"/>
  <c r="AF41" i="16"/>
  <c r="AG41" i="16"/>
  <c r="AH41" i="16"/>
  <c r="AI41" i="16"/>
  <c r="AJ41" i="16"/>
  <c r="AK41" i="16"/>
  <c r="AL41" i="16"/>
  <c r="AM41" i="16"/>
  <c r="AN41" i="16"/>
  <c r="AO41" i="16"/>
  <c r="AP41" i="16"/>
  <c r="AQ41" i="16"/>
  <c r="AR41" i="16"/>
  <c r="AS41" i="16"/>
  <c r="P42" i="16"/>
  <c r="Q42" i="16"/>
  <c r="R42" i="16"/>
  <c r="S42" i="16"/>
  <c r="T42" i="16"/>
  <c r="U42" i="16"/>
  <c r="V42" i="16"/>
  <c r="W42" i="16"/>
  <c r="X42" i="16"/>
  <c r="Y42" i="16"/>
  <c r="Z42" i="16"/>
  <c r="AA42" i="16"/>
  <c r="AB42" i="16"/>
  <c r="AC42" i="16"/>
  <c r="AD42" i="16"/>
  <c r="AE42" i="16"/>
  <c r="AF42" i="16"/>
  <c r="AG42" i="16"/>
  <c r="AH42" i="16"/>
  <c r="AI42" i="16"/>
  <c r="AJ42" i="16"/>
  <c r="AK42" i="16"/>
  <c r="AL42" i="16"/>
  <c r="AM42" i="16"/>
  <c r="AN42" i="16"/>
  <c r="AO42" i="16"/>
  <c r="AP42" i="16"/>
  <c r="AQ42" i="16"/>
  <c r="AR42" i="16"/>
  <c r="AS42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AF43" i="16"/>
  <c r="AG43" i="16"/>
  <c r="AH43" i="16"/>
  <c r="AI43" i="16"/>
  <c r="AJ43" i="16"/>
  <c r="AK43" i="16"/>
  <c r="AL43" i="16"/>
  <c r="AM43" i="16"/>
  <c r="AN43" i="16"/>
  <c r="AO43" i="16"/>
  <c r="AP43" i="16"/>
  <c r="AQ43" i="16"/>
  <c r="AR43" i="16"/>
  <c r="AS43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AF44" i="16"/>
  <c r="AG44" i="16"/>
  <c r="AH44" i="16"/>
  <c r="AI44" i="16"/>
  <c r="AJ44" i="16"/>
  <c r="AK44" i="16"/>
  <c r="AL44" i="16"/>
  <c r="AM44" i="16"/>
  <c r="AN44" i="16"/>
  <c r="AO44" i="16"/>
  <c r="AP44" i="16"/>
  <c r="AQ44" i="16"/>
  <c r="AR44" i="16"/>
  <c r="AS44" i="16"/>
  <c r="P45" i="16"/>
  <c r="Q45" i="16"/>
  <c r="R45" i="16"/>
  <c r="S45" i="16"/>
  <c r="T45" i="16"/>
  <c r="U45" i="16"/>
  <c r="V45" i="16"/>
  <c r="W45" i="16"/>
  <c r="X45" i="16"/>
  <c r="Y45" i="16"/>
  <c r="Z45" i="16"/>
  <c r="AA45" i="16"/>
  <c r="AB45" i="16"/>
  <c r="AC45" i="16"/>
  <c r="AD45" i="16"/>
  <c r="AE45" i="16"/>
  <c r="AF45" i="16"/>
  <c r="AG45" i="16"/>
  <c r="AH45" i="16"/>
  <c r="AI45" i="16"/>
  <c r="AJ45" i="16"/>
  <c r="AK45" i="16"/>
  <c r="AL45" i="16"/>
  <c r="AM45" i="16"/>
  <c r="AN45" i="16"/>
  <c r="AO45" i="16"/>
  <c r="AP45" i="16"/>
  <c r="AQ45" i="16"/>
  <c r="AR45" i="16"/>
  <c r="AS45" i="16"/>
  <c r="P46" i="16"/>
  <c r="Q46" i="16"/>
  <c r="R46" i="16"/>
  <c r="S46" i="16"/>
  <c r="T46" i="16"/>
  <c r="U46" i="16"/>
  <c r="V46" i="16"/>
  <c r="W46" i="16"/>
  <c r="X46" i="16"/>
  <c r="Y46" i="16"/>
  <c r="Z46" i="16"/>
  <c r="AA46" i="16"/>
  <c r="AB46" i="16"/>
  <c r="AC46" i="16"/>
  <c r="AD46" i="16"/>
  <c r="AE46" i="16"/>
  <c r="AF46" i="16"/>
  <c r="AG46" i="16"/>
  <c r="AH46" i="16"/>
  <c r="AI46" i="16"/>
  <c r="AJ46" i="16"/>
  <c r="AK46" i="16"/>
  <c r="AL46" i="16"/>
  <c r="AM46" i="16"/>
  <c r="AN46" i="16"/>
  <c r="AO46" i="16"/>
  <c r="AP46" i="16"/>
  <c r="AQ46" i="16"/>
  <c r="AR46" i="16"/>
  <c r="AS46" i="16"/>
  <c r="P47" i="16"/>
  <c r="Q47" i="16"/>
  <c r="R47" i="16"/>
  <c r="S47" i="16"/>
  <c r="T47" i="16"/>
  <c r="U47" i="16"/>
  <c r="V47" i="16"/>
  <c r="W47" i="16"/>
  <c r="X47" i="16"/>
  <c r="Y47" i="16"/>
  <c r="Z47" i="16"/>
  <c r="AA47" i="16"/>
  <c r="AB47" i="16"/>
  <c r="AC47" i="16"/>
  <c r="AD47" i="16"/>
  <c r="AE47" i="16"/>
  <c r="AF47" i="16"/>
  <c r="AG47" i="16"/>
  <c r="AH47" i="16"/>
  <c r="AI47" i="16"/>
  <c r="AJ47" i="16"/>
  <c r="AK47" i="16"/>
  <c r="AL47" i="16"/>
  <c r="AM47" i="16"/>
  <c r="AN47" i="16"/>
  <c r="AO47" i="16"/>
  <c r="AP47" i="16"/>
  <c r="AQ47" i="16"/>
  <c r="AR47" i="16"/>
  <c r="AS47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AF48" i="16"/>
  <c r="AG48" i="16"/>
  <c r="AH48" i="16"/>
  <c r="AI48" i="16"/>
  <c r="AJ48" i="16"/>
  <c r="AK48" i="16"/>
  <c r="AL48" i="16"/>
  <c r="AM48" i="16"/>
  <c r="AN48" i="16"/>
  <c r="AO48" i="16"/>
  <c r="AP48" i="16"/>
  <c r="AQ48" i="16"/>
  <c r="AR48" i="16"/>
  <c r="AS48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AB49" i="16"/>
  <c r="AC49" i="16"/>
  <c r="AD49" i="16"/>
  <c r="AE49" i="16"/>
  <c r="AF49" i="16"/>
  <c r="AG49" i="16"/>
  <c r="AH49" i="16"/>
  <c r="AI49" i="16"/>
  <c r="AJ49" i="16"/>
  <c r="AK49" i="16"/>
  <c r="AL49" i="16"/>
  <c r="AM49" i="16"/>
  <c r="AN49" i="16"/>
  <c r="AO49" i="16"/>
  <c r="AP49" i="16"/>
  <c r="AQ49" i="16"/>
  <c r="AR49" i="16"/>
  <c r="AS49" i="16"/>
  <c r="P50" i="16"/>
  <c r="Q50" i="16"/>
  <c r="R50" i="16"/>
  <c r="S50" i="16"/>
  <c r="T50" i="16"/>
  <c r="U50" i="16"/>
  <c r="V50" i="16"/>
  <c r="W50" i="16"/>
  <c r="X50" i="16"/>
  <c r="Y50" i="16"/>
  <c r="Z50" i="16"/>
  <c r="AA50" i="16"/>
  <c r="AB50" i="16"/>
  <c r="AC50" i="16"/>
  <c r="AD50" i="16"/>
  <c r="AE50" i="16"/>
  <c r="AF50" i="16"/>
  <c r="AG50" i="16"/>
  <c r="AH50" i="16"/>
  <c r="AI50" i="16"/>
  <c r="AJ50" i="16"/>
  <c r="AK50" i="16"/>
  <c r="AL50" i="16"/>
  <c r="AM50" i="16"/>
  <c r="AN50" i="16"/>
  <c r="AO50" i="16"/>
  <c r="AP50" i="16"/>
  <c r="AQ50" i="16"/>
  <c r="AR50" i="16"/>
  <c r="AS50" i="16"/>
  <c r="P51" i="16"/>
  <c r="Q51" i="16"/>
  <c r="R51" i="16"/>
  <c r="S51" i="16"/>
  <c r="T51" i="16"/>
  <c r="U51" i="16"/>
  <c r="V51" i="16"/>
  <c r="W51" i="16"/>
  <c r="X51" i="16"/>
  <c r="Y51" i="16"/>
  <c r="Z51" i="16"/>
  <c r="AA51" i="16"/>
  <c r="AB51" i="16"/>
  <c r="AC51" i="16"/>
  <c r="AD51" i="16"/>
  <c r="AE51" i="16"/>
  <c r="AF51" i="16"/>
  <c r="AG51" i="16"/>
  <c r="AH51" i="16"/>
  <c r="AI51" i="16"/>
  <c r="AJ51" i="16"/>
  <c r="AK51" i="16"/>
  <c r="AL51" i="16"/>
  <c r="AM51" i="16"/>
  <c r="AN51" i="16"/>
  <c r="AO51" i="16"/>
  <c r="AP51" i="16"/>
  <c r="AQ51" i="16"/>
  <c r="AR51" i="16"/>
  <c r="AS51" i="16"/>
  <c r="P52" i="16"/>
  <c r="Q52" i="16"/>
  <c r="R52" i="16"/>
  <c r="S52" i="16"/>
  <c r="T52" i="16"/>
  <c r="U52" i="16"/>
  <c r="V52" i="16"/>
  <c r="W52" i="16"/>
  <c r="X52" i="16"/>
  <c r="Y52" i="16"/>
  <c r="Z52" i="16"/>
  <c r="AA52" i="16"/>
  <c r="AB52" i="16"/>
  <c r="AC52" i="16"/>
  <c r="AD52" i="16"/>
  <c r="AE52" i="16"/>
  <c r="AF52" i="16"/>
  <c r="AG52" i="16"/>
  <c r="AH52" i="16"/>
  <c r="AI52" i="16"/>
  <c r="AJ52" i="16"/>
  <c r="AK52" i="16"/>
  <c r="AL52" i="16"/>
  <c r="AM52" i="16"/>
  <c r="AN52" i="16"/>
  <c r="AO52" i="16"/>
  <c r="AP52" i="16"/>
  <c r="AQ52" i="16"/>
  <c r="AR52" i="16"/>
  <c r="AS52" i="16"/>
  <c r="P53" i="16"/>
  <c r="Q53" i="16"/>
  <c r="R53" i="16"/>
  <c r="S53" i="16"/>
  <c r="T53" i="16"/>
  <c r="U53" i="16"/>
  <c r="V53" i="16"/>
  <c r="W53" i="16"/>
  <c r="X53" i="16"/>
  <c r="Y53" i="16"/>
  <c r="Z53" i="16"/>
  <c r="AA53" i="16"/>
  <c r="AB53" i="16"/>
  <c r="AC53" i="16"/>
  <c r="AD53" i="16"/>
  <c r="AE53" i="16"/>
  <c r="AF53" i="16"/>
  <c r="AG53" i="16"/>
  <c r="AH53" i="16"/>
  <c r="AI53" i="16"/>
  <c r="AJ53" i="16"/>
  <c r="AK53" i="16"/>
  <c r="AL53" i="16"/>
  <c r="AM53" i="16"/>
  <c r="AN53" i="16"/>
  <c r="AO53" i="16"/>
  <c r="AP53" i="16"/>
  <c r="AQ53" i="16"/>
  <c r="AR53" i="16"/>
  <c r="AS53" i="16"/>
  <c r="P54" i="16"/>
  <c r="Q54" i="16"/>
  <c r="R54" i="16"/>
  <c r="S54" i="16"/>
  <c r="T54" i="16"/>
  <c r="U54" i="16"/>
  <c r="V54" i="16"/>
  <c r="W54" i="16"/>
  <c r="X54" i="16"/>
  <c r="Y54" i="16"/>
  <c r="Z54" i="16"/>
  <c r="AA54" i="16"/>
  <c r="AB54" i="16"/>
  <c r="AC54" i="16"/>
  <c r="AD54" i="16"/>
  <c r="AE54" i="16"/>
  <c r="AF54" i="16"/>
  <c r="AG54" i="16"/>
  <c r="AH54" i="16"/>
  <c r="AI54" i="16"/>
  <c r="AJ54" i="16"/>
  <c r="AK54" i="16"/>
  <c r="AL54" i="16"/>
  <c r="AM54" i="16"/>
  <c r="AN54" i="16"/>
  <c r="AO54" i="16"/>
  <c r="AP54" i="16"/>
  <c r="AQ54" i="16"/>
  <c r="AR54" i="16"/>
  <c r="AS54" i="16"/>
  <c r="P55" i="16"/>
  <c r="Q55" i="16"/>
  <c r="R55" i="16"/>
  <c r="S55" i="16"/>
  <c r="T55" i="16"/>
  <c r="U55" i="16"/>
  <c r="V55" i="16"/>
  <c r="W55" i="16"/>
  <c r="X55" i="16"/>
  <c r="Y55" i="16"/>
  <c r="Z55" i="16"/>
  <c r="AA55" i="16"/>
  <c r="AB55" i="16"/>
  <c r="AC55" i="16"/>
  <c r="AD55" i="16"/>
  <c r="AE55" i="16"/>
  <c r="AF55" i="16"/>
  <c r="AG55" i="16"/>
  <c r="AH55" i="16"/>
  <c r="AI55" i="16"/>
  <c r="AJ55" i="16"/>
  <c r="AK55" i="16"/>
  <c r="AL55" i="16"/>
  <c r="AM55" i="16"/>
  <c r="AN55" i="16"/>
  <c r="AO55" i="16"/>
  <c r="AP55" i="16"/>
  <c r="AQ55" i="16"/>
  <c r="AR55" i="16"/>
  <c r="AS55" i="16"/>
  <c r="P57" i="16"/>
  <c r="Q57" i="16"/>
  <c r="R57" i="16"/>
  <c r="S57" i="16"/>
  <c r="T57" i="16"/>
  <c r="U57" i="16"/>
  <c r="V57" i="16"/>
  <c r="W57" i="16"/>
  <c r="X57" i="16"/>
  <c r="Y57" i="16"/>
  <c r="Z57" i="16"/>
  <c r="AA57" i="16"/>
  <c r="AB57" i="16"/>
  <c r="AC57" i="16"/>
  <c r="AD57" i="16"/>
  <c r="AE57" i="16"/>
  <c r="AF57" i="16"/>
  <c r="AG57" i="16"/>
  <c r="AH57" i="16"/>
  <c r="AI57" i="16"/>
  <c r="AJ57" i="16"/>
  <c r="AK57" i="16"/>
  <c r="AL57" i="16"/>
  <c r="AM57" i="16"/>
  <c r="AN57" i="16"/>
  <c r="AO57" i="16"/>
  <c r="AP57" i="16"/>
  <c r="AQ57" i="16"/>
  <c r="AR57" i="16"/>
  <c r="AS57" i="16"/>
  <c r="P58" i="16"/>
  <c r="Q58" i="16"/>
  <c r="R58" i="16"/>
  <c r="S58" i="16"/>
  <c r="T58" i="16"/>
  <c r="U58" i="16"/>
  <c r="V58" i="16"/>
  <c r="W58" i="16"/>
  <c r="X58" i="16"/>
  <c r="Y58" i="16"/>
  <c r="Z58" i="16"/>
  <c r="AA58" i="16"/>
  <c r="AB58" i="16"/>
  <c r="AC58" i="16"/>
  <c r="AD58" i="16"/>
  <c r="AE58" i="16"/>
  <c r="AF58" i="16"/>
  <c r="AG58" i="16"/>
  <c r="AH58" i="16"/>
  <c r="AI58" i="16"/>
  <c r="AJ58" i="16"/>
  <c r="AK58" i="16"/>
  <c r="AL58" i="16"/>
  <c r="AM58" i="16"/>
  <c r="AN58" i="16"/>
  <c r="AO58" i="16"/>
  <c r="AP58" i="16"/>
  <c r="AQ58" i="16"/>
  <c r="AR58" i="16"/>
  <c r="AS58" i="16"/>
  <c r="P59" i="16"/>
  <c r="Q59" i="16"/>
  <c r="R59" i="16"/>
  <c r="S59" i="16"/>
  <c r="T59" i="16"/>
  <c r="U59" i="16"/>
  <c r="V59" i="16"/>
  <c r="W59" i="16"/>
  <c r="X59" i="16"/>
  <c r="Y59" i="16"/>
  <c r="Z59" i="16"/>
  <c r="AA59" i="16"/>
  <c r="AB59" i="16"/>
  <c r="AC59" i="16"/>
  <c r="AD59" i="16"/>
  <c r="AE59" i="16"/>
  <c r="AF59" i="16"/>
  <c r="AG59" i="16"/>
  <c r="AH59" i="16"/>
  <c r="AI59" i="16"/>
  <c r="AJ59" i="16"/>
  <c r="AK59" i="16"/>
  <c r="AL59" i="16"/>
  <c r="AM59" i="16"/>
  <c r="AN59" i="16"/>
  <c r="AO59" i="16"/>
  <c r="AP59" i="16"/>
  <c r="AQ59" i="16"/>
  <c r="AR59" i="16"/>
  <c r="AS59" i="16"/>
  <c r="P60" i="16"/>
  <c r="Q60" i="16"/>
  <c r="R60" i="16"/>
  <c r="S60" i="16"/>
  <c r="T60" i="16"/>
  <c r="U60" i="16"/>
  <c r="V60" i="16"/>
  <c r="W60" i="16"/>
  <c r="X60" i="16"/>
  <c r="Y60" i="16"/>
  <c r="Z60" i="16"/>
  <c r="AA60" i="16"/>
  <c r="AB60" i="16"/>
  <c r="AC60" i="16"/>
  <c r="AD60" i="16"/>
  <c r="AE60" i="16"/>
  <c r="AF60" i="16"/>
  <c r="AG60" i="16"/>
  <c r="AH60" i="16"/>
  <c r="AI60" i="16"/>
  <c r="AJ60" i="16"/>
  <c r="AK60" i="16"/>
  <c r="AL60" i="16"/>
  <c r="AM60" i="16"/>
  <c r="AN60" i="16"/>
  <c r="AO60" i="16"/>
  <c r="AP60" i="16"/>
  <c r="AQ60" i="16"/>
  <c r="AR60" i="16"/>
  <c r="AS60" i="16"/>
  <c r="P61" i="16"/>
  <c r="Q61" i="16"/>
  <c r="R61" i="16"/>
  <c r="S61" i="16"/>
  <c r="T61" i="16"/>
  <c r="U61" i="16"/>
  <c r="V61" i="16"/>
  <c r="W61" i="16"/>
  <c r="X61" i="16"/>
  <c r="Y61" i="16"/>
  <c r="Z61" i="16"/>
  <c r="AA61" i="16"/>
  <c r="AB61" i="16"/>
  <c r="AC61" i="16"/>
  <c r="AD61" i="16"/>
  <c r="AE61" i="16"/>
  <c r="AF61" i="16"/>
  <c r="AG61" i="16"/>
  <c r="AH61" i="16"/>
  <c r="AI61" i="16"/>
  <c r="AJ61" i="16"/>
  <c r="AK61" i="16"/>
  <c r="AL61" i="16"/>
  <c r="AM61" i="16"/>
  <c r="AN61" i="16"/>
  <c r="AO61" i="16"/>
  <c r="AP61" i="16"/>
  <c r="AQ61" i="16"/>
  <c r="AR61" i="16"/>
  <c r="AS61" i="16"/>
  <c r="P62" i="16"/>
  <c r="Q62" i="16"/>
  <c r="R62" i="16"/>
  <c r="S62" i="16"/>
  <c r="T62" i="16"/>
  <c r="U62" i="16"/>
  <c r="V62" i="16"/>
  <c r="W62" i="16"/>
  <c r="X62" i="16"/>
  <c r="Y62" i="16"/>
  <c r="Z62" i="16"/>
  <c r="AA62" i="16"/>
  <c r="AB62" i="16"/>
  <c r="AC62" i="16"/>
  <c r="AD62" i="16"/>
  <c r="AE62" i="16"/>
  <c r="AF62" i="16"/>
  <c r="AG62" i="16"/>
  <c r="AH62" i="16"/>
  <c r="AI62" i="16"/>
  <c r="AJ62" i="16"/>
  <c r="AK62" i="16"/>
  <c r="AL62" i="16"/>
  <c r="AM62" i="16"/>
  <c r="AN62" i="16"/>
  <c r="AO62" i="16"/>
  <c r="AP62" i="16"/>
  <c r="AQ62" i="16"/>
  <c r="AR62" i="16"/>
  <c r="AS62" i="16"/>
  <c r="P63" i="16"/>
  <c r="Q63" i="16"/>
  <c r="R63" i="16"/>
  <c r="S63" i="16"/>
  <c r="T63" i="16"/>
  <c r="U63" i="16"/>
  <c r="V63" i="16"/>
  <c r="W63" i="16"/>
  <c r="X63" i="16"/>
  <c r="Y63" i="16"/>
  <c r="Z63" i="16"/>
  <c r="AA63" i="16"/>
  <c r="AB63" i="16"/>
  <c r="AC63" i="16"/>
  <c r="AD63" i="16"/>
  <c r="AE63" i="16"/>
  <c r="AF63" i="16"/>
  <c r="AG63" i="16"/>
  <c r="AH63" i="16"/>
  <c r="AI63" i="16"/>
  <c r="AJ63" i="16"/>
  <c r="AK63" i="16"/>
  <c r="AL63" i="16"/>
  <c r="AM63" i="16"/>
  <c r="AN63" i="16"/>
  <c r="AO63" i="16"/>
  <c r="AP63" i="16"/>
  <c r="AQ63" i="16"/>
  <c r="AR63" i="16"/>
  <c r="AS63" i="16"/>
  <c r="P64" i="16"/>
  <c r="Q64" i="16"/>
  <c r="R64" i="16"/>
  <c r="S64" i="16"/>
  <c r="T64" i="16"/>
  <c r="U64" i="16"/>
  <c r="V64" i="16"/>
  <c r="W64" i="16"/>
  <c r="X64" i="16"/>
  <c r="Y64" i="16"/>
  <c r="Z64" i="16"/>
  <c r="AA64" i="16"/>
  <c r="AB64" i="16"/>
  <c r="AC64" i="16"/>
  <c r="AD64" i="16"/>
  <c r="AE64" i="16"/>
  <c r="AF64" i="16"/>
  <c r="AG64" i="16"/>
  <c r="AH64" i="16"/>
  <c r="AI64" i="16"/>
  <c r="AJ64" i="16"/>
  <c r="AK64" i="16"/>
  <c r="AL64" i="16"/>
  <c r="AM64" i="16"/>
  <c r="AN64" i="16"/>
  <c r="AO64" i="16"/>
  <c r="AP64" i="16"/>
  <c r="AQ64" i="16"/>
  <c r="AR64" i="16"/>
  <c r="AS64" i="16"/>
  <c r="P65" i="16"/>
  <c r="Q65" i="16"/>
  <c r="R65" i="16"/>
  <c r="S65" i="16"/>
  <c r="T65" i="16"/>
  <c r="U65" i="16"/>
  <c r="V65" i="16"/>
  <c r="W65" i="16"/>
  <c r="X65" i="16"/>
  <c r="Y65" i="16"/>
  <c r="Z65" i="16"/>
  <c r="AA65" i="16"/>
  <c r="AB65" i="16"/>
  <c r="AC65" i="16"/>
  <c r="AD65" i="16"/>
  <c r="AE65" i="16"/>
  <c r="AF65" i="16"/>
  <c r="AG65" i="16"/>
  <c r="AH65" i="16"/>
  <c r="AI65" i="16"/>
  <c r="AJ65" i="16"/>
  <c r="AK65" i="16"/>
  <c r="AL65" i="16"/>
  <c r="AM65" i="16"/>
  <c r="AN65" i="16"/>
  <c r="AO65" i="16"/>
  <c r="AP65" i="16"/>
  <c r="AQ65" i="16"/>
  <c r="AR65" i="16"/>
  <c r="AS65" i="16"/>
  <c r="P66" i="16"/>
  <c r="Q66" i="16"/>
  <c r="R66" i="16"/>
  <c r="S66" i="16"/>
  <c r="T66" i="16"/>
  <c r="U66" i="16"/>
  <c r="V66" i="16"/>
  <c r="W66" i="16"/>
  <c r="X66" i="16"/>
  <c r="Y66" i="16"/>
  <c r="Z66" i="16"/>
  <c r="AA66" i="16"/>
  <c r="AB66" i="16"/>
  <c r="AC66" i="16"/>
  <c r="AD66" i="16"/>
  <c r="AE66" i="16"/>
  <c r="AF66" i="16"/>
  <c r="AG66" i="16"/>
  <c r="AH66" i="16"/>
  <c r="AI66" i="16"/>
  <c r="AJ66" i="16"/>
  <c r="AK66" i="16"/>
  <c r="AL66" i="16"/>
  <c r="AM66" i="16"/>
  <c r="AN66" i="16"/>
  <c r="AO66" i="16"/>
  <c r="AP66" i="16"/>
  <c r="AQ66" i="16"/>
  <c r="AR66" i="16"/>
  <c r="AS66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AG35" i="16"/>
  <c r="AH35" i="16"/>
  <c r="AI35" i="16"/>
  <c r="AJ35" i="16"/>
  <c r="AK35" i="16"/>
  <c r="AL35" i="16"/>
  <c r="AM35" i="16"/>
  <c r="AN35" i="16"/>
  <c r="AO35" i="16"/>
  <c r="AP35" i="16"/>
  <c r="AQ35" i="16"/>
  <c r="AR35" i="16"/>
  <c r="AS35" i="16"/>
  <c r="P35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AF33" i="16"/>
  <c r="AG33" i="16"/>
  <c r="AH33" i="16"/>
  <c r="AI33" i="16"/>
  <c r="AJ33" i="16"/>
  <c r="AK33" i="16"/>
  <c r="AL33" i="16"/>
  <c r="AM33" i="16"/>
  <c r="AN33" i="16"/>
  <c r="AO33" i="16"/>
  <c r="AP33" i="16"/>
  <c r="AQ33" i="16"/>
  <c r="AR33" i="16"/>
  <c r="AS33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AF34" i="16"/>
  <c r="AG34" i="16"/>
  <c r="AH34" i="16"/>
  <c r="AI34" i="16"/>
  <c r="AJ34" i="16"/>
  <c r="AK34" i="16"/>
  <c r="AL34" i="16"/>
  <c r="AM34" i="16"/>
  <c r="AN34" i="16"/>
  <c r="AO34" i="16"/>
  <c r="AP34" i="16"/>
  <c r="AQ34" i="16"/>
  <c r="AR34" i="16"/>
  <c r="AS34" i="16"/>
  <c r="P34" i="16"/>
  <c r="Q3" i="16"/>
  <c r="R3" i="16"/>
  <c r="S3" i="16"/>
  <c r="T3" i="16"/>
  <c r="U3" i="16"/>
  <c r="V3" i="16"/>
  <c r="W3" i="16"/>
  <c r="X3" i="16"/>
  <c r="Y3" i="16"/>
  <c r="Z3" i="16"/>
  <c r="AA3" i="16"/>
  <c r="AB3" i="16"/>
  <c r="AC3" i="16"/>
  <c r="AD3" i="16"/>
  <c r="AE3" i="16"/>
  <c r="AF3" i="16"/>
  <c r="AG3" i="16"/>
  <c r="AH3" i="16"/>
  <c r="AI3" i="16"/>
  <c r="AJ3" i="16"/>
  <c r="AK3" i="16"/>
  <c r="AL3" i="16"/>
  <c r="AM3" i="16"/>
  <c r="AN3" i="16"/>
  <c r="AO3" i="16"/>
  <c r="AP3" i="16"/>
  <c r="AQ3" i="16"/>
  <c r="AR3" i="16"/>
  <c r="AS3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AD4" i="16"/>
  <c r="AE4" i="16"/>
  <c r="AF4" i="16"/>
  <c r="AG4" i="16"/>
  <c r="AH4" i="16"/>
  <c r="AI4" i="16"/>
  <c r="AJ4" i="16"/>
  <c r="AK4" i="16"/>
  <c r="AL4" i="16"/>
  <c r="AM4" i="16"/>
  <c r="AN4" i="16"/>
  <c r="AO4" i="16"/>
  <c r="AP4" i="16"/>
  <c r="AQ4" i="16"/>
  <c r="AR4" i="16"/>
  <c r="AS4" i="16"/>
  <c r="Q5" i="16"/>
  <c r="R5" i="16"/>
  <c r="S5" i="16"/>
  <c r="T5" i="16"/>
  <c r="U5" i="16"/>
  <c r="V5" i="16"/>
  <c r="W5" i="16"/>
  <c r="X5" i="16"/>
  <c r="Y5" i="16"/>
  <c r="Z5" i="16"/>
  <c r="AA5" i="16"/>
  <c r="AB5" i="16"/>
  <c r="AC5" i="16"/>
  <c r="AD5" i="16"/>
  <c r="AE5" i="16"/>
  <c r="AF5" i="16"/>
  <c r="AG5" i="16"/>
  <c r="AH5" i="16"/>
  <c r="AI5" i="16"/>
  <c r="AJ5" i="16"/>
  <c r="AK5" i="16"/>
  <c r="AL5" i="16"/>
  <c r="AM5" i="16"/>
  <c r="AN5" i="16"/>
  <c r="AO5" i="16"/>
  <c r="AP5" i="16"/>
  <c r="AQ5" i="16"/>
  <c r="AR5" i="16"/>
  <c r="AS5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AH7" i="16"/>
  <c r="AI7" i="16"/>
  <c r="AJ7" i="16"/>
  <c r="AK7" i="16"/>
  <c r="AL7" i="16"/>
  <c r="AM7" i="16"/>
  <c r="AN7" i="16"/>
  <c r="AO7" i="16"/>
  <c r="AP7" i="16"/>
  <c r="AQ7" i="16"/>
  <c r="AR7" i="16"/>
  <c r="AS7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AR8" i="16"/>
  <c r="AS8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AM9" i="16"/>
  <c r="AN9" i="16"/>
  <c r="AO9" i="16"/>
  <c r="AP9" i="16"/>
  <c r="AQ9" i="16"/>
  <c r="AR9" i="16"/>
  <c r="AS9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AI10" i="16"/>
  <c r="AJ10" i="16"/>
  <c r="AK10" i="16"/>
  <c r="AL10" i="16"/>
  <c r="AM10" i="16"/>
  <c r="AN10" i="16"/>
  <c r="AO10" i="16"/>
  <c r="AP10" i="16"/>
  <c r="AQ10" i="16"/>
  <c r="AR10" i="16"/>
  <c r="AS10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AF11" i="16"/>
  <c r="AG11" i="16"/>
  <c r="AH11" i="16"/>
  <c r="AI11" i="16"/>
  <c r="AJ11" i="16"/>
  <c r="AK11" i="16"/>
  <c r="AL11" i="16"/>
  <c r="AM11" i="16"/>
  <c r="AN11" i="16"/>
  <c r="AO11" i="16"/>
  <c r="AP11" i="16"/>
  <c r="AQ11" i="16"/>
  <c r="AR11" i="16"/>
  <c r="AS11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AF12" i="16"/>
  <c r="AG12" i="16"/>
  <c r="AH12" i="16"/>
  <c r="AI12" i="16"/>
  <c r="AJ12" i="16"/>
  <c r="AK12" i="16"/>
  <c r="AL12" i="16"/>
  <c r="AM12" i="16"/>
  <c r="AN12" i="16"/>
  <c r="AO12" i="16"/>
  <c r="AP12" i="16"/>
  <c r="AQ12" i="16"/>
  <c r="AR12" i="16"/>
  <c r="AS12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AF13" i="16"/>
  <c r="AG13" i="16"/>
  <c r="AH13" i="16"/>
  <c r="AI13" i="16"/>
  <c r="AJ13" i="16"/>
  <c r="AK13" i="16"/>
  <c r="AL13" i="16"/>
  <c r="AM13" i="16"/>
  <c r="AN13" i="16"/>
  <c r="AO13" i="16"/>
  <c r="AP13" i="16"/>
  <c r="AQ13" i="16"/>
  <c r="AR13" i="16"/>
  <c r="AS13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AF14" i="16"/>
  <c r="AG14" i="16"/>
  <c r="AH14" i="16"/>
  <c r="AI14" i="16"/>
  <c r="AJ14" i="16"/>
  <c r="AK14" i="16"/>
  <c r="AL14" i="16"/>
  <c r="AM14" i="16"/>
  <c r="AN14" i="16"/>
  <c r="AO14" i="16"/>
  <c r="AP14" i="16"/>
  <c r="AQ14" i="16"/>
  <c r="AR14" i="16"/>
  <c r="AS14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F15" i="16"/>
  <c r="AG15" i="16"/>
  <c r="AH15" i="16"/>
  <c r="AI15" i="16"/>
  <c r="AJ15" i="16"/>
  <c r="AK15" i="16"/>
  <c r="AL15" i="16"/>
  <c r="AM15" i="16"/>
  <c r="AN15" i="16"/>
  <c r="AO15" i="16"/>
  <c r="AP15" i="16"/>
  <c r="AQ15" i="16"/>
  <c r="AR15" i="16"/>
  <c r="AS15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AF16" i="16"/>
  <c r="AG16" i="16"/>
  <c r="AH16" i="16"/>
  <c r="AI16" i="16"/>
  <c r="AJ16" i="16"/>
  <c r="AK16" i="16"/>
  <c r="AL16" i="16"/>
  <c r="AM16" i="16"/>
  <c r="AN16" i="16"/>
  <c r="AO16" i="16"/>
  <c r="AP16" i="16"/>
  <c r="AQ16" i="16"/>
  <c r="AR16" i="16"/>
  <c r="AS16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AF17" i="16"/>
  <c r="AG17" i="16"/>
  <c r="AH17" i="16"/>
  <c r="AI17" i="16"/>
  <c r="AJ17" i="16"/>
  <c r="AK17" i="16"/>
  <c r="AL17" i="16"/>
  <c r="AM17" i="16"/>
  <c r="AN17" i="16"/>
  <c r="AO17" i="16"/>
  <c r="AP17" i="16"/>
  <c r="AQ17" i="16"/>
  <c r="AR17" i="16"/>
  <c r="AS17" i="16"/>
  <c r="Q18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AD18" i="16"/>
  <c r="AE18" i="16"/>
  <c r="AF18" i="16"/>
  <c r="AG18" i="16"/>
  <c r="AH18" i="16"/>
  <c r="AI18" i="16"/>
  <c r="AJ18" i="16"/>
  <c r="AK18" i="16"/>
  <c r="AL18" i="16"/>
  <c r="AM18" i="16"/>
  <c r="AN18" i="16"/>
  <c r="AO18" i="16"/>
  <c r="AP18" i="16"/>
  <c r="AQ18" i="16"/>
  <c r="AR18" i="16"/>
  <c r="AS18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AI19" i="16"/>
  <c r="AJ19" i="16"/>
  <c r="AK19" i="16"/>
  <c r="AL19" i="16"/>
  <c r="AM19" i="16"/>
  <c r="AN19" i="16"/>
  <c r="AO19" i="16"/>
  <c r="AP19" i="16"/>
  <c r="AQ19" i="16"/>
  <c r="AR19" i="16"/>
  <c r="AS19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F20" i="16"/>
  <c r="AG20" i="16"/>
  <c r="AH20" i="16"/>
  <c r="AI20" i="16"/>
  <c r="AJ20" i="16"/>
  <c r="AK20" i="16"/>
  <c r="AL20" i="16"/>
  <c r="AM20" i="16"/>
  <c r="AN20" i="16"/>
  <c r="AO20" i="16"/>
  <c r="AP20" i="16"/>
  <c r="AQ20" i="16"/>
  <c r="AR20" i="16"/>
  <c r="AS20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AF21" i="16"/>
  <c r="AG21" i="16"/>
  <c r="AH21" i="16"/>
  <c r="AI21" i="16"/>
  <c r="AJ21" i="16"/>
  <c r="AK21" i="16"/>
  <c r="AL21" i="16"/>
  <c r="AM21" i="16"/>
  <c r="AN21" i="16"/>
  <c r="AO21" i="16"/>
  <c r="AP21" i="16"/>
  <c r="AQ21" i="16"/>
  <c r="AR21" i="16"/>
  <c r="AS21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AF22" i="16"/>
  <c r="AG22" i="16"/>
  <c r="AH22" i="16"/>
  <c r="AI22" i="16"/>
  <c r="AJ22" i="16"/>
  <c r="AK22" i="16"/>
  <c r="AL22" i="16"/>
  <c r="AM22" i="16"/>
  <c r="AN22" i="16"/>
  <c r="AO22" i="16"/>
  <c r="AP22" i="16"/>
  <c r="AQ22" i="16"/>
  <c r="AR22" i="16"/>
  <c r="AS22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AG23" i="16"/>
  <c r="AH23" i="16"/>
  <c r="AI23" i="16"/>
  <c r="AJ23" i="16"/>
  <c r="AK23" i="16"/>
  <c r="AL23" i="16"/>
  <c r="AM23" i="16"/>
  <c r="AN23" i="16"/>
  <c r="AO23" i="16"/>
  <c r="AP23" i="16"/>
  <c r="AQ23" i="16"/>
  <c r="AR23" i="16"/>
  <c r="AS23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F25" i="16"/>
  <c r="AG25" i="16"/>
  <c r="AH25" i="16"/>
  <c r="AI25" i="16"/>
  <c r="AJ25" i="16"/>
  <c r="AK25" i="16"/>
  <c r="AL25" i="16"/>
  <c r="AM25" i="16"/>
  <c r="AN25" i="16"/>
  <c r="AO25" i="16"/>
  <c r="AP25" i="16"/>
  <c r="AQ25" i="16"/>
  <c r="AR25" i="16"/>
  <c r="AS25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AF26" i="16"/>
  <c r="AG26" i="16"/>
  <c r="AH26" i="16"/>
  <c r="AI26" i="16"/>
  <c r="AJ26" i="16"/>
  <c r="AK26" i="16"/>
  <c r="AL26" i="16"/>
  <c r="AM26" i="16"/>
  <c r="AN26" i="16"/>
  <c r="AO26" i="16"/>
  <c r="AP26" i="16"/>
  <c r="AQ26" i="16"/>
  <c r="AR26" i="16"/>
  <c r="AS26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AI27" i="16"/>
  <c r="AJ27" i="16"/>
  <c r="AK27" i="16"/>
  <c r="AL27" i="16"/>
  <c r="AM27" i="16"/>
  <c r="AN27" i="16"/>
  <c r="AO27" i="16"/>
  <c r="AP27" i="16"/>
  <c r="AQ27" i="16"/>
  <c r="AR27" i="16"/>
  <c r="AS27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AG28" i="16"/>
  <c r="AH28" i="16"/>
  <c r="AI28" i="16"/>
  <c r="AJ28" i="16"/>
  <c r="AK28" i="16"/>
  <c r="AL28" i="16"/>
  <c r="AM28" i="16"/>
  <c r="AN28" i="16"/>
  <c r="AO28" i="16"/>
  <c r="AP28" i="16"/>
  <c r="AQ28" i="16"/>
  <c r="AR28" i="16"/>
  <c r="AS28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AF29" i="16"/>
  <c r="AG29" i="16"/>
  <c r="AH29" i="16"/>
  <c r="AI29" i="16"/>
  <c r="AJ29" i="16"/>
  <c r="AK29" i="16"/>
  <c r="AL29" i="16"/>
  <c r="AM29" i="16"/>
  <c r="AN29" i="16"/>
  <c r="AO29" i="16"/>
  <c r="AP29" i="16"/>
  <c r="AQ29" i="16"/>
  <c r="AR29" i="16"/>
  <c r="AS29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F30" i="16"/>
  <c r="AG30" i="16"/>
  <c r="AH30" i="16"/>
  <c r="AI30" i="16"/>
  <c r="AJ30" i="16"/>
  <c r="AK30" i="16"/>
  <c r="AL30" i="16"/>
  <c r="AM30" i="16"/>
  <c r="AN30" i="16"/>
  <c r="AO30" i="16"/>
  <c r="AP30" i="16"/>
  <c r="AQ30" i="16"/>
  <c r="AR30" i="16"/>
  <c r="AS30" i="16"/>
  <c r="Q31" i="16"/>
  <c r="R31" i="16"/>
  <c r="S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AF31" i="16"/>
  <c r="AG31" i="16"/>
  <c r="AH31" i="16"/>
  <c r="AI31" i="16"/>
  <c r="AJ31" i="16"/>
  <c r="AK31" i="16"/>
  <c r="AL31" i="16"/>
  <c r="AM31" i="16"/>
  <c r="AN31" i="16"/>
  <c r="AO31" i="16"/>
  <c r="AP31" i="16"/>
  <c r="AQ31" i="16"/>
  <c r="AR31" i="16"/>
  <c r="AS31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AF32" i="16"/>
  <c r="AG32" i="16"/>
  <c r="AH32" i="16"/>
  <c r="AI32" i="16"/>
  <c r="AJ32" i="16"/>
  <c r="AK32" i="16"/>
  <c r="AL32" i="16"/>
  <c r="AM32" i="16"/>
  <c r="AN32" i="16"/>
  <c r="AO32" i="16"/>
  <c r="AP32" i="16"/>
  <c r="AQ32" i="16"/>
  <c r="AR32" i="16"/>
  <c r="AS32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5" i="16"/>
  <c r="P26" i="16"/>
  <c r="P27" i="16"/>
  <c r="P28" i="16"/>
  <c r="P29" i="16"/>
  <c r="P30" i="16"/>
  <c r="P31" i="16"/>
  <c r="P32" i="16"/>
  <c r="P33" i="16"/>
  <c r="P3" i="16"/>
  <c r="F131" i="16"/>
  <c r="G131" i="16"/>
  <c r="F132" i="16"/>
  <c r="F133" i="16"/>
  <c r="G133" i="16"/>
  <c r="F134" i="16"/>
  <c r="G134" i="16"/>
  <c r="F135" i="16"/>
  <c r="F136" i="16"/>
  <c r="F137" i="16"/>
  <c r="F138" i="16"/>
  <c r="G138" i="16"/>
  <c r="F139" i="16"/>
  <c r="F140" i="16"/>
  <c r="G140" i="16"/>
  <c r="F141" i="16"/>
  <c r="G141" i="16"/>
  <c r="F142" i="16"/>
  <c r="G142" i="16"/>
  <c r="F143" i="16"/>
  <c r="G143" i="16"/>
  <c r="F144" i="16"/>
  <c r="F145" i="16"/>
  <c r="G145" i="16"/>
  <c r="F146" i="16"/>
  <c r="G146" i="16"/>
  <c r="F147" i="16"/>
  <c r="G147" i="16"/>
  <c r="F148" i="16"/>
  <c r="G148" i="16"/>
  <c r="F149" i="16"/>
  <c r="G149" i="16"/>
  <c r="F150" i="16"/>
  <c r="G150" i="16"/>
  <c r="K153" i="16"/>
  <c r="M153" i="16"/>
  <c r="AU153" i="16"/>
  <c r="AV153" i="16"/>
  <c r="K154" i="16"/>
  <c r="M154" i="16"/>
  <c r="AU154" i="16"/>
  <c r="AV154" i="16"/>
  <c r="K155" i="16"/>
  <c r="M155" i="16"/>
  <c r="AU155" i="16"/>
  <c r="AV155" i="16"/>
  <c r="K156" i="16"/>
  <c r="M156" i="16"/>
  <c r="AU156" i="16"/>
  <c r="AV156" i="16"/>
  <c r="K157" i="16"/>
  <c r="M157" i="16"/>
  <c r="AU157" i="16"/>
  <c r="AV157" i="16"/>
  <c r="K158" i="16"/>
  <c r="M158" i="16"/>
  <c r="AU158" i="16"/>
  <c r="AV158" i="16"/>
  <c r="K159" i="16"/>
  <c r="M159" i="16"/>
  <c r="AU159" i="16"/>
  <c r="AV159" i="16"/>
  <c r="K160" i="16"/>
  <c r="M160" i="16"/>
  <c r="AU160" i="16"/>
  <c r="AV160" i="16"/>
  <c r="K161" i="16"/>
  <c r="M161" i="16"/>
  <c r="AU161" i="16"/>
  <c r="AV161" i="16"/>
  <c r="K162" i="16"/>
  <c r="M162" i="16"/>
  <c r="AU162" i="16"/>
  <c r="AV162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3" i="16"/>
  <c r="B154" i="16"/>
  <c r="B155" i="16"/>
  <c r="B156" i="16"/>
  <c r="B157" i="16"/>
  <c r="B158" i="16"/>
  <c r="B159" i="16"/>
  <c r="B160" i="16"/>
  <c r="B161" i="16"/>
  <c r="B162" i="16"/>
  <c r="B131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K121" i="16"/>
  <c r="M121" i="16"/>
  <c r="AV121" i="16"/>
  <c r="K122" i="16"/>
  <c r="M122" i="16"/>
  <c r="AV122" i="16"/>
  <c r="K123" i="16"/>
  <c r="M123" i="16"/>
  <c r="AV123" i="16"/>
  <c r="K124" i="16"/>
  <c r="M124" i="16"/>
  <c r="AV124" i="16"/>
  <c r="K125" i="16"/>
  <c r="M125" i="16"/>
  <c r="AV125" i="16"/>
  <c r="K126" i="16"/>
  <c r="M126" i="16"/>
  <c r="AV126" i="16"/>
  <c r="K127" i="16"/>
  <c r="M127" i="16"/>
  <c r="AV127" i="16"/>
  <c r="K128" i="16"/>
  <c r="M128" i="16"/>
  <c r="AV128" i="16"/>
  <c r="K129" i="16"/>
  <c r="M129" i="16"/>
  <c r="AV129" i="16"/>
  <c r="K130" i="16"/>
  <c r="M130" i="16"/>
  <c r="AV130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21" i="16"/>
  <c r="B122" i="16"/>
  <c r="B123" i="16"/>
  <c r="B124" i="16"/>
  <c r="B125" i="16"/>
  <c r="B126" i="16"/>
  <c r="B127" i="16"/>
  <c r="B128" i="16"/>
  <c r="B129" i="16"/>
  <c r="B130" i="16"/>
  <c r="B99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K89" i="16"/>
  <c r="AV89" i="16"/>
  <c r="K90" i="16"/>
  <c r="AV90" i="16"/>
  <c r="K91" i="16"/>
  <c r="AV91" i="16"/>
  <c r="K92" i="16"/>
  <c r="AV92" i="16"/>
  <c r="K93" i="16"/>
  <c r="AV93" i="16"/>
  <c r="K94" i="16"/>
  <c r="AV94" i="16"/>
  <c r="K95" i="16"/>
  <c r="AV95" i="16"/>
  <c r="K96" i="16"/>
  <c r="AV96" i="16"/>
  <c r="K97" i="16"/>
  <c r="AV97" i="16"/>
  <c r="K98" i="16"/>
  <c r="AV98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9" i="16"/>
  <c r="B90" i="16"/>
  <c r="B91" i="16"/>
  <c r="B92" i="16"/>
  <c r="B93" i="16"/>
  <c r="B94" i="16"/>
  <c r="B95" i="16"/>
  <c r="B96" i="16"/>
  <c r="B97" i="16"/>
  <c r="B98" i="16"/>
  <c r="B67" i="16"/>
  <c r="M57" i="16"/>
  <c r="AV57" i="16"/>
  <c r="M58" i="16"/>
  <c r="AV58" i="16"/>
  <c r="M59" i="16"/>
  <c r="AV59" i="16"/>
  <c r="M60" i="16"/>
  <c r="AV60" i="16"/>
  <c r="M61" i="16"/>
  <c r="AV61" i="16"/>
  <c r="M62" i="16"/>
  <c r="AV62" i="16"/>
  <c r="M63" i="16"/>
  <c r="AV63" i="16"/>
  <c r="M64" i="16"/>
  <c r="AV64" i="16"/>
  <c r="M65" i="16"/>
  <c r="AV65" i="16"/>
  <c r="M66" i="16"/>
  <c r="AV66" i="16"/>
  <c r="F35" i="16"/>
  <c r="G35" i="16"/>
  <c r="F36" i="16"/>
  <c r="G36" i="16"/>
  <c r="F37" i="16"/>
  <c r="G37" i="16"/>
  <c r="F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C52" i="16"/>
  <c r="F52" i="16"/>
  <c r="C53" i="16"/>
  <c r="F53" i="16"/>
  <c r="G53" i="16"/>
  <c r="C54" i="16"/>
  <c r="F54" i="16"/>
  <c r="G54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35" i="16"/>
  <c r="F3" i="16"/>
  <c r="G3" i="16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C20" i="16"/>
  <c r="D20" i="16"/>
  <c r="F20" i="16"/>
  <c r="G20" i="16"/>
  <c r="AU20" i="16"/>
  <c r="AV20" i="16"/>
  <c r="C21" i="16"/>
  <c r="D21" i="16"/>
  <c r="F21" i="16"/>
  <c r="G21" i="16"/>
  <c r="AU21" i="16"/>
  <c r="AV21" i="16"/>
  <c r="C22" i="16"/>
  <c r="D22" i="16"/>
  <c r="F22" i="16"/>
  <c r="G22" i="16"/>
  <c r="AU22" i="16"/>
  <c r="AV22" i="16"/>
  <c r="K25" i="16"/>
  <c r="M25" i="16"/>
  <c r="K26" i="16"/>
  <c r="M26" i="16"/>
  <c r="K27" i="16"/>
  <c r="M27" i="16"/>
  <c r="K28" i="16"/>
  <c r="M28" i="16"/>
  <c r="K29" i="16"/>
  <c r="M29" i="16"/>
  <c r="K30" i="16"/>
  <c r="M30" i="16"/>
  <c r="K31" i="16"/>
  <c r="M31" i="16"/>
  <c r="K32" i="16"/>
  <c r="M32" i="16"/>
  <c r="K33" i="16"/>
  <c r="M33" i="16"/>
  <c r="K34" i="16"/>
  <c r="M34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5" i="16"/>
  <c r="B26" i="16"/>
  <c r="B27" i="16"/>
  <c r="B28" i="16"/>
  <c r="B29" i="16"/>
  <c r="B30" i="16"/>
  <c r="B31" i="16"/>
  <c r="B32" i="16"/>
  <c r="B33" i="16"/>
  <c r="B34" i="16"/>
  <c r="B3" i="16"/>
  <c r="K57" i="16"/>
  <c r="K58" i="16"/>
  <c r="K59" i="16"/>
  <c r="K60" i="16"/>
  <c r="K61" i="16"/>
  <c r="K62" i="16"/>
  <c r="K63" i="16"/>
  <c r="K64" i="16"/>
  <c r="K65" i="16"/>
  <c r="K66" i="16"/>
  <c r="F57" i="16"/>
  <c r="F58" i="16"/>
  <c r="B57" i="16"/>
  <c r="B58" i="16"/>
  <c r="B59" i="16"/>
  <c r="B60" i="16"/>
  <c r="B61" i="16"/>
  <c r="B62" i="16"/>
  <c r="B63" i="16"/>
  <c r="B64" i="16"/>
  <c r="B65" i="16"/>
  <c r="B66" i="16"/>
  <c r="M89" i="16"/>
  <c r="M90" i="16"/>
  <c r="M91" i="16"/>
  <c r="M92" i="16"/>
  <c r="M93" i="16"/>
  <c r="M94" i="16"/>
  <c r="M95" i="16"/>
  <c r="M96" i="16"/>
  <c r="M97" i="16"/>
  <c r="M98" i="16"/>
  <c r="AU131" i="16"/>
  <c r="AV131" i="16"/>
  <c r="AU132" i="16"/>
  <c r="AV132" i="16"/>
  <c r="AU133" i="16"/>
  <c r="AV133" i="16"/>
  <c r="AU134" i="16"/>
  <c r="AV134" i="16"/>
  <c r="AU135" i="16"/>
  <c r="AV135" i="16"/>
  <c r="AU136" i="16"/>
  <c r="AV136" i="16"/>
  <c r="AU137" i="16"/>
  <c r="AV137" i="16"/>
  <c r="AU138" i="16"/>
  <c r="AV138" i="16"/>
  <c r="AU139" i="16"/>
  <c r="AV139" i="16"/>
  <c r="AU140" i="16"/>
  <c r="AV140" i="16"/>
  <c r="AU141" i="16"/>
  <c r="AV141" i="16"/>
  <c r="AU142" i="16"/>
  <c r="AV142" i="16"/>
  <c r="AU143" i="16"/>
  <c r="AV143" i="16"/>
  <c r="AU144" i="16"/>
  <c r="AV144" i="16"/>
  <c r="AU145" i="16"/>
  <c r="AV145" i="16"/>
  <c r="AU146" i="16"/>
  <c r="AV146" i="16"/>
  <c r="AU147" i="16"/>
  <c r="AV147" i="16"/>
  <c r="AU148" i="16"/>
  <c r="AV148" i="16"/>
  <c r="AU149" i="16"/>
  <c r="AV149" i="16"/>
  <c r="AU150" i="16"/>
  <c r="AV150" i="16"/>
  <c r="AV99" i="16"/>
  <c r="AU99" i="16"/>
  <c r="AV102" i="16"/>
  <c r="AU102" i="16"/>
  <c r="AV104" i="16"/>
  <c r="AU104" i="16"/>
  <c r="AV100" i="16"/>
  <c r="AU100" i="16"/>
  <c r="AV107" i="16"/>
  <c r="AU107" i="16"/>
  <c r="AV108" i="16"/>
  <c r="AU108" i="16"/>
  <c r="AV110" i="16"/>
  <c r="AU110" i="16"/>
  <c r="AV114" i="16"/>
  <c r="AU114" i="16"/>
  <c r="AV115" i="16"/>
  <c r="AU115" i="16"/>
  <c r="AV113" i="16"/>
  <c r="AU113" i="16"/>
  <c r="AV112" i="16"/>
  <c r="AU112" i="16"/>
  <c r="AV111" i="16"/>
  <c r="AU111" i="16"/>
  <c r="AV109" i="16"/>
  <c r="AU109" i="16"/>
  <c r="AV106" i="16"/>
  <c r="AU106" i="16"/>
  <c r="AV105" i="16"/>
  <c r="AU105" i="16"/>
  <c r="AV103" i="16"/>
  <c r="AU103" i="16"/>
  <c r="AV101" i="16"/>
  <c r="AU101" i="16"/>
  <c r="AV118" i="16"/>
  <c r="AU118" i="16"/>
  <c r="AV117" i="16"/>
  <c r="AU117" i="16"/>
  <c r="AV116" i="16"/>
  <c r="AU116" i="16"/>
  <c r="AV70" i="16"/>
  <c r="AU70" i="16"/>
  <c r="AV72" i="16"/>
  <c r="AU72" i="16"/>
  <c r="AV68" i="16"/>
  <c r="AU68" i="16"/>
  <c r="AV75" i="16"/>
  <c r="AU75" i="16"/>
  <c r="AV74" i="16"/>
  <c r="AU74" i="16"/>
  <c r="AV73" i="16"/>
  <c r="AU73" i="16"/>
  <c r="AV71" i="16"/>
  <c r="AU71" i="16"/>
  <c r="AV69" i="16"/>
  <c r="AU69" i="16"/>
  <c r="AV76" i="16"/>
  <c r="AU76" i="16"/>
  <c r="AV78" i="16"/>
  <c r="AU78" i="16"/>
  <c r="AV82" i="16"/>
  <c r="AU82" i="16"/>
  <c r="AV83" i="16"/>
  <c r="AU83" i="16"/>
  <c r="AV81" i="16"/>
  <c r="AU81" i="16"/>
  <c r="AV80" i="16"/>
  <c r="AU80" i="16"/>
  <c r="AV79" i="16"/>
  <c r="AU79" i="16"/>
  <c r="AV77" i="16"/>
  <c r="AU77" i="16"/>
  <c r="AV86" i="16"/>
  <c r="AU86" i="16"/>
  <c r="AV85" i="16"/>
  <c r="AU85" i="16"/>
  <c r="AV84" i="16"/>
  <c r="AU84" i="16"/>
  <c r="AV67" i="16"/>
  <c r="AU67" i="16"/>
  <c r="AU93" i="16"/>
  <c r="AU92" i="16"/>
  <c r="AU91" i="16"/>
  <c r="AU90" i="16"/>
  <c r="AU89" i="16"/>
  <c r="AU94" i="16"/>
  <c r="AU95" i="16"/>
  <c r="AU96" i="16"/>
  <c r="AU97" i="16"/>
  <c r="AU98" i="16"/>
  <c r="AU130" i="16"/>
  <c r="AU129" i="16"/>
  <c r="AU128" i="16"/>
  <c r="AU127" i="16"/>
  <c r="AU126" i="16"/>
  <c r="AU125" i="16"/>
  <c r="AU124" i="16"/>
  <c r="AU123" i="16"/>
  <c r="AU121" i="16"/>
  <c r="AU122" i="16"/>
  <c r="G77" i="16"/>
  <c r="G78" i="16"/>
  <c r="G79" i="16"/>
  <c r="G80" i="16"/>
  <c r="G82" i="16"/>
  <c r="G83" i="16"/>
  <c r="G84" i="16"/>
  <c r="G85" i="16"/>
  <c r="G86" i="16"/>
  <c r="G109" i="16"/>
  <c r="G110" i="16"/>
  <c r="G111" i="16"/>
  <c r="G112" i="16"/>
  <c r="G114" i="16"/>
  <c r="G115" i="16"/>
  <c r="G116" i="16"/>
  <c r="G117" i="16"/>
  <c r="G118" i="16"/>
  <c r="G76" i="16"/>
  <c r="G67" i="16"/>
  <c r="G99" i="16"/>
  <c r="G100" i="16"/>
  <c r="G69" i="16"/>
  <c r="G101" i="16"/>
  <c r="G70" i="16"/>
  <c r="G71" i="16"/>
  <c r="G103" i="16"/>
  <c r="G75" i="16"/>
  <c r="G107" i="16"/>
  <c r="G72" i="16"/>
  <c r="G104" i="16"/>
  <c r="G73" i="16"/>
  <c r="G105" i="16"/>
  <c r="G1" i="16"/>
  <c r="F1" i="24"/>
  <c r="M30" i="320"/>
  <c r="N93" i="16" s="1"/>
  <c r="M29" i="320"/>
  <c r="N92" i="16" s="1"/>
  <c r="M28" i="320"/>
  <c r="N91" i="16" s="1"/>
  <c r="M27" i="320"/>
  <c r="N90" i="16" s="1"/>
  <c r="M26" i="320"/>
  <c r="N89" i="16" s="1"/>
  <c r="M31" i="320"/>
  <c r="N94" i="16" s="1"/>
  <c r="M32" i="320"/>
  <c r="N95" i="16" s="1"/>
  <c r="M33" i="320"/>
  <c r="N96" i="16" s="1"/>
  <c r="M34" i="320"/>
  <c r="N97" i="16" s="1"/>
  <c r="M35" i="320"/>
  <c r="N98" i="16" s="1"/>
  <c r="B30" i="320"/>
  <c r="C93" i="16" s="1"/>
  <c r="I30" i="320"/>
  <c r="J93" i="16" s="1"/>
  <c r="E30" i="320"/>
  <c r="F93" i="16" s="1"/>
  <c r="B29" i="320"/>
  <c r="C92" i="16" s="1"/>
  <c r="I29" i="320"/>
  <c r="J92" i="16" s="1"/>
  <c r="E29" i="320"/>
  <c r="F92" i="16" s="1"/>
  <c r="B28" i="320"/>
  <c r="C91" i="16" s="1"/>
  <c r="I28" i="320"/>
  <c r="J91" i="16" s="1"/>
  <c r="E28" i="320"/>
  <c r="F91" i="16" s="1"/>
  <c r="I27" i="320"/>
  <c r="J90" i="16" s="1"/>
  <c r="B27" i="320"/>
  <c r="C90" i="16" s="1"/>
  <c r="E27" i="320"/>
  <c r="F90" i="16" s="1"/>
  <c r="I26" i="320"/>
  <c r="J89" i="16" s="1"/>
  <c r="B26" i="320"/>
  <c r="C89" i="16" s="1"/>
  <c r="E26" i="320"/>
  <c r="F89" i="16" s="1"/>
  <c r="B31" i="320"/>
  <c r="C94" i="16" s="1"/>
  <c r="I31" i="320"/>
  <c r="J94" i="16" s="1"/>
  <c r="B32" i="320"/>
  <c r="C95" i="16" s="1"/>
  <c r="I32" i="320"/>
  <c r="J95" i="16" s="1"/>
  <c r="B33" i="320"/>
  <c r="C96" i="16" s="1"/>
  <c r="I33" i="320"/>
  <c r="J96" i="16" s="1"/>
  <c r="B34" i="320"/>
  <c r="C97" i="16" s="1"/>
  <c r="I34" i="320"/>
  <c r="J97" i="16" s="1"/>
  <c r="B35" i="320"/>
  <c r="C98" i="16" s="1"/>
  <c r="I35" i="320"/>
  <c r="J98" i="16" s="1"/>
  <c r="E31" i="320"/>
  <c r="F94" i="16" s="1"/>
  <c r="E32" i="320"/>
  <c r="F95" i="16" s="1"/>
  <c r="E33" i="320"/>
  <c r="F96" i="16" s="1"/>
  <c r="E34" i="320"/>
  <c r="F97" i="16" s="1"/>
  <c r="E35" i="320"/>
  <c r="F98" i="16" s="1"/>
  <c r="M35" i="24"/>
  <c r="N130" i="16" s="1"/>
  <c r="M34" i="24"/>
  <c r="N129" i="16" s="1"/>
  <c r="M33" i="24"/>
  <c r="N128" i="16" s="1"/>
  <c r="M32" i="24"/>
  <c r="N127" i="16" s="1"/>
  <c r="M31" i="24"/>
  <c r="N126" i="16" s="1"/>
  <c r="M30" i="24"/>
  <c r="N125" i="16" s="1"/>
  <c r="M29" i="24"/>
  <c r="N124" i="16" s="1"/>
  <c r="M28" i="24"/>
  <c r="N123" i="16" s="1"/>
  <c r="M27" i="24"/>
  <c r="N122" i="16" s="1"/>
  <c r="M26" i="24"/>
  <c r="N121" i="16" s="1"/>
  <c r="I35" i="24"/>
  <c r="J130" i="16" s="1"/>
  <c r="E35" i="24"/>
  <c r="F130" i="16" s="1"/>
  <c r="B35" i="24"/>
  <c r="C130" i="16" s="1"/>
  <c r="I34" i="24"/>
  <c r="J129" i="16" s="1"/>
  <c r="E34" i="24"/>
  <c r="F129" i="16" s="1"/>
  <c r="B34" i="24"/>
  <c r="C129" i="16" s="1"/>
  <c r="I33" i="24"/>
  <c r="J128" i="16" s="1"/>
  <c r="E33" i="24"/>
  <c r="F128" i="16" s="1"/>
  <c r="B33" i="24"/>
  <c r="C128" i="16" s="1"/>
  <c r="I32" i="24"/>
  <c r="J127" i="16" s="1"/>
  <c r="E32" i="24"/>
  <c r="F127" i="16" s="1"/>
  <c r="B32" i="24"/>
  <c r="C127" i="16" s="1"/>
  <c r="I31" i="24"/>
  <c r="J126" i="16" s="1"/>
  <c r="E31" i="24"/>
  <c r="F126" i="16" s="1"/>
  <c r="B31" i="24"/>
  <c r="C126" i="16" s="1"/>
  <c r="I30" i="24"/>
  <c r="J125" i="16" s="1"/>
  <c r="E30" i="24"/>
  <c r="F125" i="16" s="1"/>
  <c r="B30" i="24"/>
  <c r="C125" i="16" s="1"/>
  <c r="I29" i="24"/>
  <c r="J124" i="16" s="1"/>
  <c r="E29" i="24"/>
  <c r="F124" i="16" s="1"/>
  <c r="B29" i="24"/>
  <c r="C124" i="16" s="1"/>
  <c r="I28" i="24"/>
  <c r="J123" i="16" s="1"/>
  <c r="E28" i="24"/>
  <c r="F123" i="16" s="1"/>
  <c r="B28" i="24"/>
  <c r="C123" i="16" s="1"/>
  <c r="I27" i="24"/>
  <c r="J122" i="16" s="1"/>
  <c r="E27" i="24"/>
  <c r="F122" i="16" s="1"/>
  <c r="B27" i="24"/>
  <c r="C122" i="16" s="1"/>
  <c r="I26" i="24"/>
  <c r="J121" i="16" s="1"/>
  <c r="E26" i="24"/>
  <c r="F121" i="16" s="1"/>
  <c r="B26" i="24"/>
  <c r="C121" i="16" s="1"/>
  <c r="F1" i="320"/>
  <c r="AV46" i="1"/>
  <c r="AY45" i="1"/>
  <c r="AX45" i="1"/>
  <c r="AY44" i="1"/>
  <c r="AV42" i="1"/>
  <c r="AY41" i="1"/>
  <c r="AX41" i="1"/>
  <c r="AY37" i="1"/>
  <c r="AX37" i="1"/>
  <c r="AX36" i="1"/>
  <c r="AX35" i="1"/>
  <c r="AV34" i="1"/>
  <c r="AY33" i="1"/>
  <c r="AX33" i="1"/>
  <c r="AV30" i="1"/>
  <c r="AY29" i="1"/>
  <c r="AX29" i="1"/>
  <c r="AW28" i="1"/>
  <c r="AV22" i="1"/>
  <c r="AY17" i="1"/>
  <c r="AX17" i="1"/>
  <c r="AY16" i="1"/>
  <c r="AV14" i="1"/>
  <c r="AY13" i="1"/>
  <c r="AX13" i="1"/>
  <c r="AV10" i="1"/>
  <c r="AY9" i="1"/>
  <c r="AX9" i="1"/>
  <c r="AX8" i="1"/>
  <c r="AV6" i="1"/>
  <c r="AY5" i="1"/>
  <c r="AX5" i="1"/>
  <c r="AV5" i="1"/>
  <c r="AW29" i="1"/>
  <c r="AW45" i="1"/>
  <c r="AW41" i="1"/>
  <c r="AW37" i="1"/>
  <c r="AW33" i="1"/>
  <c r="AW24" i="1"/>
  <c r="AW17" i="1"/>
  <c r="AW13" i="1"/>
  <c r="AW9" i="1"/>
  <c r="AW5" i="1"/>
  <c r="G113" i="16" l="1"/>
  <c r="G81" i="16"/>
  <c r="G106" i="16"/>
  <c r="G52" i="16"/>
  <c r="G144" i="16"/>
  <c r="G108" i="16"/>
  <c r="G139" i="16"/>
  <c r="G74" i="16"/>
  <c r="G137" i="16"/>
  <c r="G136" i="16"/>
  <c r="G135" i="16"/>
  <c r="G102" i="16"/>
  <c r="G38" i="16"/>
  <c r="G68" i="16"/>
  <c r="G132" i="16"/>
  <c r="N32" i="2"/>
  <c r="H65" i="16"/>
  <c r="N34" i="3"/>
  <c r="N28" i="320"/>
  <c r="O91" i="16" s="1"/>
  <c r="N26" i="24"/>
  <c r="K30" i="24"/>
  <c r="L125" i="16" s="1"/>
  <c r="N30" i="24"/>
  <c r="N28" i="188"/>
  <c r="N32" i="188"/>
  <c r="K29" i="2"/>
  <c r="L28" i="16" s="1"/>
  <c r="N29" i="2"/>
  <c r="N33" i="2"/>
  <c r="K27" i="3"/>
  <c r="L58" i="16" s="1"/>
  <c r="N27" i="3"/>
  <c r="N31" i="3"/>
  <c r="N35" i="3"/>
  <c r="O66" i="16" s="1"/>
  <c r="N29" i="320"/>
  <c r="O92" i="16" s="1"/>
  <c r="N33" i="320"/>
  <c r="K27" i="24"/>
  <c r="L122" i="16" s="1"/>
  <c r="N27" i="24"/>
  <c r="K31" i="24"/>
  <c r="L126" i="16" s="1"/>
  <c r="N31" i="24"/>
  <c r="H130" i="16"/>
  <c r="N35" i="24"/>
  <c r="K29" i="188"/>
  <c r="L156" i="16" s="1"/>
  <c r="N29" i="188"/>
  <c r="N33" i="188"/>
  <c r="O160" i="16" s="1"/>
  <c r="H29" i="16"/>
  <c r="N30" i="2"/>
  <c r="O29" i="16" s="1"/>
  <c r="K28" i="3"/>
  <c r="L59" i="16" s="1"/>
  <c r="N28" i="3"/>
  <c r="O59" i="16" s="1"/>
  <c r="K26" i="320"/>
  <c r="L89" i="16" s="1"/>
  <c r="N26" i="320"/>
  <c r="N34" i="320"/>
  <c r="H127" i="16"/>
  <c r="N32" i="24"/>
  <c r="O127" i="16" s="1"/>
  <c r="K26" i="188"/>
  <c r="L153" i="16" s="1"/>
  <c r="N26" i="188"/>
  <c r="N30" i="188"/>
  <c r="N34" i="188"/>
  <c r="N27" i="2"/>
  <c r="K31" i="2"/>
  <c r="L30" i="16" s="1"/>
  <c r="N31" i="2"/>
  <c r="N35" i="2"/>
  <c r="N33" i="3"/>
  <c r="N27" i="320"/>
  <c r="O90" i="16" s="1"/>
  <c r="N31" i="320"/>
  <c r="K35" i="320"/>
  <c r="L98" i="16" s="1"/>
  <c r="N35" i="320"/>
  <c r="K29" i="24"/>
  <c r="L124" i="16" s="1"/>
  <c r="N29" i="24"/>
  <c r="H128" i="16"/>
  <c r="N33" i="24"/>
  <c r="N31" i="188"/>
  <c r="N35" i="188"/>
  <c r="N1" i="188"/>
  <c r="AU7" i="1"/>
  <c r="AU11" i="1"/>
  <c r="D162" i="16"/>
  <c r="H62" i="16"/>
  <c r="D160" i="16"/>
  <c r="D153" i="16"/>
  <c r="AU15" i="1"/>
  <c r="K34" i="24"/>
  <c r="L129" i="16" s="1"/>
  <c r="H125" i="16"/>
  <c r="K28" i="188"/>
  <c r="L155" i="16" s="1"/>
  <c r="AU4" i="1"/>
  <c r="AU8" i="1"/>
  <c r="AU9" i="1"/>
  <c r="AU10" i="1"/>
  <c r="AU12" i="1"/>
  <c r="AU16" i="1"/>
  <c r="AU24" i="1"/>
  <c r="AU28" i="1"/>
  <c r="AU32" i="1"/>
  <c r="K32" i="320"/>
  <c r="L95" i="16" s="1"/>
  <c r="D124" i="16"/>
  <c r="I91" i="16"/>
  <c r="D66" i="16"/>
  <c r="H93" i="16"/>
  <c r="H33" i="16"/>
  <c r="E94" i="16"/>
  <c r="AU5" i="1"/>
  <c r="AU6" i="1"/>
  <c r="AU13" i="1"/>
  <c r="AU14" i="1"/>
  <c r="AU36" i="1"/>
  <c r="AU40" i="1"/>
  <c r="AU44" i="1"/>
  <c r="I57" i="16"/>
  <c r="AU60" i="16"/>
  <c r="N1" i="320"/>
  <c r="I127" i="16"/>
  <c r="I98" i="16"/>
  <c r="H25" i="16"/>
  <c r="AU62" i="16"/>
  <c r="AS28" i="2"/>
  <c r="I97" i="16"/>
  <c r="H89" i="16"/>
  <c r="D64" i="16"/>
  <c r="N1" i="3"/>
  <c r="G157" i="16"/>
  <c r="E123" i="16"/>
  <c r="D25" i="16"/>
  <c r="D32" i="16"/>
  <c r="AS30" i="320"/>
  <c r="H123" i="16"/>
  <c r="E60" i="16"/>
  <c r="G154" i="16"/>
  <c r="G96" i="16"/>
  <c r="K30" i="320"/>
  <c r="L93" i="16" s="1"/>
  <c r="G65" i="16"/>
  <c r="AU59" i="16"/>
  <c r="G31" i="16"/>
  <c r="D158" i="16"/>
  <c r="AS33" i="2"/>
  <c r="AT33" i="2" s="1"/>
  <c r="AU33" i="2" s="1"/>
  <c r="E122" i="16"/>
  <c r="K33" i="24"/>
  <c r="L128" i="16" s="1"/>
  <c r="G161" i="16"/>
  <c r="D156" i="16"/>
  <c r="H98" i="16"/>
  <c r="E97" i="16"/>
  <c r="D65" i="16"/>
  <c r="E59" i="16"/>
  <c r="G162" i="16"/>
  <c r="G155" i="16"/>
  <c r="AU17" i="1"/>
  <c r="AU22" i="1"/>
  <c r="AU23" i="1"/>
  <c r="AU27" i="1"/>
  <c r="AU29" i="1"/>
  <c r="AU30" i="1"/>
  <c r="AU31" i="1"/>
  <c r="AU33" i="1"/>
  <c r="AU34" i="1"/>
  <c r="AU35" i="1"/>
  <c r="AU37" i="1"/>
  <c r="AU39" i="1"/>
  <c r="AU41" i="1"/>
  <c r="AU42" i="1"/>
  <c r="AU43" i="1"/>
  <c r="AU45" i="1"/>
  <c r="AU46" i="1"/>
  <c r="AU47" i="1"/>
  <c r="I123" i="16"/>
  <c r="H126" i="16"/>
  <c r="D127" i="16"/>
  <c r="K32" i="24"/>
  <c r="L127" i="16" s="1"/>
  <c r="D97" i="16"/>
  <c r="D96" i="16"/>
  <c r="D95" i="16"/>
  <c r="G94" i="16"/>
  <c r="G89" i="16"/>
  <c r="I89" i="16"/>
  <c r="I90" i="16"/>
  <c r="D91" i="16"/>
  <c r="G92" i="16"/>
  <c r="D58" i="16"/>
  <c r="E64" i="16"/>
  <c r="I61" i="16"/>
  <c r="I33" i="16"/>
  <c r="H31" i="16"/>
  <c r="E27" i="16"/>
  <c r="E26" i="16"/>
  <c r="G159" i="16"/>
  <c r="H155" i="16"/>
  <c r="K34" i="2"/>
  <c r="L33" i="16" s="1"/>
  <c r="K32" i="188"/>
  <c r="L159" i="16" s="1"/>
  <c r="AS32" i="188"/>
  <c r="AS32" i="24"/>
  <c r="AS34" i="188"/>
  <c r="I122" i="16"/>
  <c r="AT61" i="16"/>
  <c r="E28" i="16"/>
  <c r="K32" i="2"/>
  <c r="L31" i="16" s="1"/>
  <c r="K26" i="3"/>
  <c r="L57" i="16" s="1"/>
  <c r="AS26" i="188"/>
  <c r="G93" i="16"/>
  <c r="AT59" i="16"/>
  <c r="G160" i="16"/>
  <c r="K27" i="2"/>
  <c r="L26" i="16" s="1"/>
  <c r="K30" i="2"/>
  <c r="L29" i="16" s="1"/>
  <c r="D121" i="16"/>
  <c r="K28" i="24"/>
  <c r="L123" i="16" s="1"/>
  <c r="I124" i="16"/>
  <c r="G125" i="16"/>
  <c r="E126" i="16"/>
  <c r="G129" i="16"/>
  <c r="E130" i="16"/>
  <c r="K35" i="24"/>
  <c r="L130" i="16" s="1"/>
  <c r="I95" i="16"/>
  <c r="H63" i="16"/>
  <c r="E29" i="16"/>
  <c r="D161" i="16"/>
  <c r="H160" i="16"/>
  <c r="G158" i="16"/>
  <c r="K26" i="2"/>
  <c r="L25" i="16" s="1"/>
  <c r="K32" i="3"/>
  <c r="L63" i="16" s="1"/>
  <c r="AS31" i="320"/>
  <c r="AS33" i="188"/>
  <c r="AS27" i="188"/>
  <c r="G1" i="24"/>
  <c r="AS30" i="2"/>
  <c r="AS27" i="320"/>
  <c r="AS30" i="188"/>
  <c r="E128" i="16"/>
  <c r="I130" i="16"/>
  <c r="G66" i="16"/>
  <c r="H59" i="16"/>
  <c r="G57" i="16"/>
  <c r="AU65" i="16"/>
  <c r="I31" i="16"/>
  <c r="I27" i="16"/>
  <c r="I126" i="16"/>
  <c r="E90" i="16"/>
  <c r="I30" i="16"/>
  <c r="I29" i="16"/>
  <c r="G156" i="16"/>
  <c r="AS27" i="2"/>
  <c r="AT27" i="2" s="1"/>
  <c r="AU27" i="2" s="1"/>
  <c r="AS26" i="320"/>
  <c r="AS29" i="188"/>
  <c r="O95" i="16"/>
  <c r="O57" i="16"/>
  <c r="AS30" i="24"/>
  <c r="E61" i="16"/>
  <c r="AU61" i="16"/>
  <c r="E34" i="16"/>
  <c r="D33" i="16"/>
  <c r="D29" i="16"/>
  <c r="D28" i="16"/>
  <c r="D27" i="16"/>
  <c r="G127" i="16"/>
  <c r="D98" i="16"/>
  <c r="G97" i="16"/>
  <c r="H95" i="16"/>
  <c r="D94" i="16"/>
  <c r="D92" i="16"/>
  <c r="E25" i="16"/>
  <c r="AT58" i="16"/>
  <c r="H57" i="16"/>
  <c r="H64" i="16"/>
  <c r="G63" i="16"/>
  <c r="G62" i="16"/>
  <c r="D61" i="16"/>
  <c r="G58" i="16"/>
  <c r="AT62" i="16"/>
  <c r="D34" i="16"/>
  <c r="I32" i="16"/>
  <c r="D31" i="16"/>
  <c r="H27" i="16"/>
  <c r="K33" i="188"/>
  <c r="L160" i="16" s="1"/>
  <c r="K34" i="3"/>
  <c r="L65" i="16" s="1"/>
  <c r="AS32" i="320"/>
  <c r="AS34" i="320"/>
  <c r="H122" i="16"/>
  <c r="H90" i="16"/>
  <c r="AT57" i="16"/>
  <c r="D62" i="16"/>
  <c r="G60" i="16"/>
  <c r="AT64" i="16"/>
  <c r="D157" i="16"/>
  <c r="D155" i="16"/>
  <c r="K28" i="2"/>
  <c r="L27" i="16" s="1"/>
  <c r="K27" i="188"/>
  <c r="L154" i="16" s="1"/>
  <c r="AS35" i="2"/>
  <c r="AT35" i="2" s="1"/>
  <c r="O93" i="16"/>
  <c r="O154" i="16"/>
  <c r="O25" i="16"/>
  <c r="O63" i="16"/>
  <c r="O123" i="16"/>
  <c r="O129" i="16"/>
  <c r="H129" i="16"/>
  <c r="I66" i="16"/>
  <c r="G64" i="16"/>
  <c r="H34" i="16"/>
  <c r="K33" i="3"/>
  <c r="L64" i="16" s="1"/>
  <c r="K26" i="24"/>
  <c r="L121" i="16" s="1"/>
  <c r="E124" i="16"/>
  <c r="H124" i="16"/>
  <c r="E127" i="16"/>
  <c r="I128" i="16"/>
  <c r="G98" i="16"/>
  <c r="H97" i="16"/>
  <c r="G95" i="16"/>
  <c r="H94" i="16"/>
  <c r="E89" i="16"/>
  <c r="K28" i="320"/>
  <c r="L91" i="16" s="1"/>
  <c r="G91" i="16"/>
  <c r="D93" i="16"/>
  <c r="E58" i="16"/>
  <c r="E57" i="16"/>
  <c r="I63" i="16"/>
  <c r="E63" i="16"/>
  <c r="AT66" i="16"/>
  <c r="AT65" i="16"/>
  <c r="AU64" i="16"/>
  <c r="G34" i="16"/>
  <c r="G27" i="16"/>
  <c r="I26" i="16"/>
  <c r="D26" i="16"/>
  <c r="H162" i="16"/>
  <c r="H161" i="16"/>
  <c r="D159" i="16"/>
  <c r="H158" i="16"/>
  <c r="H157" i="16"/>
  <c r="D154" i="16"/>
  <c r="G153" i="16"/>
  <c r="K33" i="2"/>
  <c r="L32" i="16" s="1"/>
  <c r="K35" i="2"/>
  <c r="L34" i="16" s="1"/>
  <c r="K30" i="188"/>
  <c r="L157" i="16" s="1"/>
  <c r="K34" i="188"/>
  <c r="L161" i="16" s="1"/>
  <c r="K30" i="3"/>
  <c r="L61" i="16" s="1"/>
  <c r="AS34" i="2"/>
  <c r="AS32" i="2"/>
  <c r="AS26" i="2"/>
  <c r="AS33" i="320"/>
  <c r="AS29" i="320"/>
  <c r="AS35" i="188"/>
  <c r="AS28" i="24"/>
  <c r="AS34" i="24"/>
  <c r="H91" i="16"/>
  <c r="I25" i="16"/>
  <c r="AU66" i="16"/>
  <c r="E30" i="16"/>
  <c r="H121" i="16"/>
  <c r="K34" i="320"/>
  <c r="L97" i="16" s="1"/>
  <c r="K31" i="320"/>
  <c r="L94" i="16" s="1"/>
  <c r="K29" i="320"/>
  <c r="L92" i="16" s="1"/>
  <c r="H92" i="16"/>
  <c r="I58" i="16"/>
  <c r="I64" i="16"/>
  <c r="D63" i="16"/>
  <c r="H61" i="16"/>
  <c r="D59" i="16"/>
  <c r="AU63" i="16"/>
  <c r="H32" i="16"/>
  <c r="G30" i="16"/>
  <c r="H26" i="16"/>
  <c r="H159" i="16"/>
  <c r="H154" i="16"/>
  <c r="K31" i="188"/>
  <c r="L158" i="16" s="1"/>
  <c r="K35" i="188"/>
  <c r="L162" i="16" s="1"/>
  <c r="K31" i="3"/>
  <c r="L62" i="16" s="1"/>
  <c r="AS28" i="320"/>
  <c r="AS31" i="188"/>
  <c r="AS28" i="188"/>
  <c r="AS26" i="24"/>
  <c r="G25" i="16"/>
  <c r="AS31" i="24"/>
  <c r="K35" i="3"/>
  <c r="L66" i="16" s="1"/>
  <c r="G32" i="16"/>
  <c r="H96" i="16"/>
  <c r="K27" i="320"/>
  <c r="L90" i="16" s="1"/>
  <c r="D57" i="16"/>
  <c r="H66" i="16"/>
  <c r="I62" i="16"/>
  <c r="G61" i="16"/>
  <c r="G29" i="16"/>
  <c r="I28" i="16"/>
  <c r="G26" i="16"/>
  <c r="AT60" i="16"/>
  <c r="D60" i="16"/>
  <c r="AS29" i="2"/>
  <c r="H28" i="16"/>
  <c r="H58" i="16"/>
  <c r="O61" i="16"/>
  <c r="E33" i="16"/>
  <c r="G33" i="16"/>
  <c r="K33" i="320"/>
  <c r="L96" i="16" s="1"/>
  <c r="AU58" i="16"/>
  <c r="AT63" i="16"/>
  <c r="E32" i="16"/>
  <c r="E31" i="16"/>
  <c r="G28" i="16"/>
  <c r="D30" i="16"/>
  <c r="E65" i="16"/>
  <c r="G59" i="16"/>
  <c r="AS31" i="2"/>
  <c r="H30" i="16"/>
  <c r="O33" i="16"/>
  <c r="H60" i="16"/>
  <c r="K29" i="3"/>
  <c r="L60" i="16" s="1"/>
  <c r="AS35" i="320"/>
  <c r="AS33" i="24"/>
  <c r="H153" i="16"/>
  <c r="H156" i="16"/>
  <c r="AS29" i="24"/>
  <c r="AS27" i="24"/>
  <c r="AS35" i="24"/>
  <c r="G23" i="188"/>
  <c r="G21" i="188"/>
  <c r="G19" i="188"/>
  <c r="G17" i="188"/>
  <c r="G15" i="188"/>
  <c r="G13" i="188"/>
  <c r="G11" i="188"/>
  <c r="G9" i="188"/>
  <c r="G7" i="188"/>
  <c r="G5" i="188"/>
  <c r="G23" i="24"/>
  <c r="G21" i="24"/>
  <c r="G19" i="24"/>
  <c r="G17" i="24"/>
  <c r="G15" i="24"/>
  <c r="G13" i="24"/>
  <c r="G11" i="24"/>
  <c r="G9" i="24"/>
  <c r="G7" i="24"/>
  <c r="G5" i="24"/>
  <c r="G23" i="320"/>
  <c r="G21" i="320"/>
  <c r="G19" i="320"/>
  <c r="G17" i="320"/>
  <c r="G15" i="320"/>
  <c r="G13" i="320"/>
  <c r="G11" i="320"/>
  <c r="G9" i="320"/>
  <c r="G7" i="320"/>
  <c r="G5" i="320"/>
  <c r="G23" i="3"/>
  <c r="G21" i="3"/>
  <c r="G19" i="3"/>
  <c r="G17" i="3"/>
  <c r="G15" i="3"/>
  <c r="G13" i="3"/>
  <c r="G11" i="3"/>
  <c r="G9" i="3"/>
  <c r="G7" i="3"/>
  <c r="G5" i="3"/>
  <c r="G23" i="2"/>
  <c r="G21" i="2"/>
  <c r="G19" i="2"/>
  <c r="G17" i="2"/>
  <c r="N17" i="2" s="1"/>
  <c r="G15" i="2"/>
  <c r="G13" i="2"/>
  <c r="G11" i="2"/>
  <c r="G9" i="2"/>
  <c r="G7" i="2"/>
  <c r="G5" i="2"/>
  <c r="G22" i="188"/>
  <c r="G20" i="188"/>
  <c r="G18" i="188"/>
  <c r="G16" i="188"/>
  <c r="N16" i="188" s="1"/>
  <c r="G14" i="188"/>
  <c r="G12" i="188"/>
  <c r="G10" i="188"/>
  <c r="G8" i="188"/>
  <c r="G6" i="188"/>
  <c r="G4" i="188"/>
  <c r="G22" i="24"/>
  <c r="G20" i="24"/>
  <c r="G18" i="24"/>
  <c r="G16" i="24"/>
  <c r="N16" i="24" s="1"/>
  <c r="G14" i="24"/>
  <c r="G12" i="24"/>
  <c r="G10" i="24"/>
  <c r="G8" i="24"/>
  <c r="G6" i="24"/>
  <c r="G4" i="24"/>
  <c r="G22" i="320"/>
  <c r="G20" i="320"/>
  <c r="G18" i="320"/>
  <c r="G16" i="320"/>
  <c r="N16" i="320" s="1"/>
  <c r="G14" i="320"/>
  <c r="G12" i="320"/>
  <c r="G10" i="320"/>
  <c r="G8" i="320"/>
  <c r="G6" i="320"/>
  <c r="G4" i="320"/>
  <c r="G22" i="3"/>
  <c r="G20" i="3"/>
  <c r="G18" i="3"/>
  <c r="G16" i="3"/>
  <c r="N16" i="3" s="1"/>
  <c r="G14" i="3"/>
  <c r="G12" i="3"/>
  <c r="G10" i="3"/>
  <c r="G8" i="3"/>
  <c r="G6" i="3"/>
  <c r="G4" i="3"/>
  <c r="G22" i="2"/>
  <c r="G20" i="2"/>
  <c r="G18" i="2"/>
  <c r="G16" i="2"/>
  <c r="N16" i="2" s="1"/>
  <c r="G14" i="2"/>
  <c r="G12" i="2"/>
  <c r="G10" i="2"/>
  <c r="G8" i="2"/>
  <c r="G6" i="2"/>
  <c r="G4" i="2"/>
  <c r="O121" i="16" l="1"/>
  <c r="O158" i="16"/>
  <c r="O31" i="16"/>
  <c r="O159" i="16"/>
  <c r="O97" i="16"/>
  <c r="O96" i="16"/>
  <c r="O26" i="16"/>
  <c r="O64" i="16"/>
  <c r="O157" i="16"/>
  <c r="O32" i="16"/>
  <c r="O155" i="16"/>
  <c r="O162" i="16"/>
  <c r="O161" i="16"/>
  <c r="O62" i="16"/>
  <c r="O34" i="16"/>
  <c r="O94" i="16"/>
  <c r="J22" i="2"/>
  <c r="N22" i="2"/>
  <c r="J18" i="3"/>
  <c r="N18" i="3"/>
  <c r="J22" i="320"/>
  <c r="N22" i="320"/>
  <c r="J18" i="24"/>
  <c r="N18" i="24"/>
  <c r="J22" i="188"/>
  <c r="N22" i="188"/>
  <c r="J19" i="2"/>
  <c r="N19" i="2"/>
  <c r="J23" i="3"/>
  <c r="N23" i="3"/>
  <c r="J19" i="320"/>
  <c r="N19" i="320"/>
  <c r="J23" i="24"/>
  <c r="N23" i="24"/>
  <c r="J19" i="188"/>
  <c r="N19" i="188"/>
  <c r="J20" i="2"/>
  <c r="N20" i="2"/>
  <c r="J20" i="3"/>
  <c r="N20" i="3"/>
  <c r="J20" i="24"/>
  <c r="N20" i="24"/>
  <c r="J21" i="2"/>
  <c r="N21" i="2"/>
  <c r="J17" i="3"/>
  <c r="N17" i="3"/>
  <c r="J21" i="320"/>
  <c r="N21" i="320"/>
  <c r="J17" i="24"/>
  <c r="N17" i="24"/>
  <c r="J21" i="188"/>
  <c r="N21" i="188"/>
  <c r="J18" i="2"/>
  <c r="N18" i="2"/>
  <c r="J22" i="3"/>
  <c r="N22" i="3"/>
  <c r="J18" i="320"/>
  <c r="N18" i="320"/>
  <c r="J22" i="24"/>
  <c r="N22" i="24"/>
  <c r="J18" i="188"/>
  <c r="N18" i="188"/>
  <c r="J23" i="2"/>
  <c r="N23" i="2"/>
  <c r="J19" i="3"/>
  <c r="N19" i="3"/>
  <c r="J23" i="320"/>
  <c r="N23" i="320"/>
  <c r="J19" i="24"/>
  <c r="N19" i="24"/>
  <c r="J23" i="188"/>
  <c r="N23" i="188"/>
  <c r="J20" i="320"/>
  <c r="N20" i="320"/>
  <c r="J20" i="188"/>
  <c r="N20" i="188"/>
  <c r="J21" i="3"/>
  <c r="N21" i="3"/>
  <c r="J17" i="320"/>
  <c r="N17" i="320"/>
  <c r="J21" i="24"/>
  <c r="N21" i="24"/>
  <c r="J17" i="188"/>
  <c r="N17" i="188"/>
  <c r="J17" i="2"/>
  <c r="AT90" i="16"/>
  <c r="AT28" i="2"/>
  <c r="AU28" i="2" s="1"/>
  <c r="AT30" i="2"/>
  <c r="AU29" i="16" s="1"/>
  <c r="AT34" i="16"/>
  <c r="AU34" i="16"/>
  <c r="AU35" i="2"/>
  <c r="AT96" i="16"/>
  <c r="AT97" i="16"/>
  <c r="AT157" i="16"/>
  <c r="AT160" i="16"/>
  <c r="AT93" i="16"/>
  <c r="AT29" i="16"/>
  <c r="AT161" i="16"/>
  <c r="O89" i="16"/>
  <c r="AT33" i="16"/>
  <c r="AT153" i="16"/>
  <c r="AT27" i="16"/>
  <c r="O65" i="16"/>
  <c r="AT89" i="16"/>
  <c r="AT154" i="16"/>
  <c r="AT162" i="16"/>
  <c r="AU26" i="16"/>
  <c r="AT159" i="16"/>
  <c r="O27" i="16"/>
  <c r="AT26" i="16"/>
  <c r="AU32" i="16"/>
  <c r="AT34" i="2"/>
  <c r="AU33" i="16" s="1"/>
  <c r="AT32" i="16"/>
  <c r="AT94" i="16"/>
  <c r="AT95" i="16"/>
  <c r="AT127" i="16"/>
  <c r="AT156" i="16"/>
  <c r="O125" i="16"/>
  <c r="AT125" i="16"/>
  <c r="AT121" i="16"/>
  <c r="AT92" i="16"/>
  <c r="AT155" i="16"/>
  <c r="AT158" i="16"/>
  <c r="AT129" i="16"/>
  <c r="AT26" i="2"/>
  <c r="AT25" i="16"/>
  <c r="AT91" i="16"/>
  <c r="AT123" i="16"/>
  <c r="AT32" i="2"/>
  <c r="AT31" i="16"/>
  <c r="O130" i="16"/>
  <c r="O124" i="16"/>
  <c r="AT98" i="16"/>
  <c r="O60" i="16"/>
  <c r="AT31" i="2"/>
  <c r="AT30" i="16"/>
  <c r="AT28" i="16"/>
  <c r="AT29" i="2"/>
  <c r="AT122" i="16"/>
  <c r="O153" i="16"/>
  <c r="O98" i="16"/>
  <c r="O30" i="16"/>
  <c r="O28" i="16"/>
  <c r="O122" i="16"/>
  <c r="AT128" i="16"/>
  <c r="O58" i="16"/>
  <c r="AT126" i="16"/>
  <c r="AT130" i="16"/>
  <c r="AT124" i="16"/>
  <c r="O156" i="16"/>
  <c r="O128" i="16"/>
  <c r="O126" i="16"/>
  <c r="L6" i="3"/>
  <c r="M37" i="16" s="1"/>
  <c r="C6" i="3"/>
  <c r="B6" i="3"/>
  <c r="C37" i="16" s="1"/>
  <c r="K6" i="3"/>
  <c r="L37" i="16" s="1"/>
  <c r="I6" i="3"/>
  <c r="H6" i="3"/>
  <c r="AS6" i="3"/>
  <c r="H37" i="16"/>
  <c r="L6" i="24"/>
  <c r="M101" i="16" s="1"/>
  <c r="C6" i="24"/>
  <c r="AS6" i="24"/>
  <c r="H6" i="24"/>
  <c r="K6" i="24"/>
  <c r="L101" i="16" s="1"/>
  <c r="B6" i="24"/>
  <c r="C101" i="16" s="1"/>
  <c r="I6" i="24"/>
  <c r="H101" i="16"/>
  <c r="M137" i="16"/>
  <c r="C10" i="188"/>
  <c r="I10" i="188"/>
  <c r="H10" i="188"/>
  <c r="AS10" i="188"/>
  <c r="B10" i="188"/>
  <c r="C137" i="16" s="1"/>
  <c r="K10" i="188"/>
  <c r="L137" i="16" s="1"/>
  <c r="H137" i="16"/>
  <c r="H15" i="2"/>
  <c r="C15" i="2"/>
  <c r="AS15" i="2"/>
  <c r="L15" i="2"/>
  <c r="M14" i="16" s="1"/>
  <c r="K15" i="2"/>
  <c r="L14" i="16" s="1"/>
  <c r="B15" i="2"/>
  <c r="C14" i="16" s="1"/>
  <c r="I15" i="2"/>
  <c r="H14" i="16"/>
  <c r="C19" i="3"/>
  <c r="AS19" i="3"/>
  <c r="L19" i="3"/>
  <c r="M50" i="16" s="1"/>
  <c r="B19" i="3"/>
  <c r="C50" i="16" s="1"/>
  <c r="H19" i="3"/>
  <c r="K19" i="3"/>
  <c r="L50" i="16" s="1"/>
  <c r="I19" i="3"/>
  <c r="H50" i="16"/>
  <c r="AS11" i="24"/>
  <c r="M106" i="16"/>
  <c r="H11" i="24"/>
  <c r="C11" i="24"/>
  <c r="B11" i="24"/>
  <c r="C106" i="16" s="1"/>
  <c r="I11" i="24"/>
  <c r="K11" i="24"/>
  <c r="L106" i="16" s="1"/>
  <c r="H106" i="16"/>
  <c r="H23" i="188"/>
  <c r="C23" i="188"/>
  <c r="AS23" i="188"/>
  <c r="I23" i="188"/>
  <c r="B23" i="188"/>
  <c r="C150" i="16" s="1"/>
  <c r="L23" i="188"/>
  <c r="M150" i="16" s="1"/>
  <c r="H150" i="16"/>
  <c r="K23" i="188"/>
  <c r="L150" i="16" s="1"/>
  <c r="L8" i="3"/>
  <c r="M39" i="16" s="1"/>
  <c r="C8" i="3"/>
  <c r="H8" i="3"/>
  <c r="AS8" i="3"/>
  <c r="I8" i="3"/>
  <c r="B8" i="3"/>
  <c r="C39" i="16" s="1"/>
  <c r="K8" i="3"/>
  <c r="L39" i="16" s="1"/>
  <c r="H39" i="16"/>
  <c r="AS16" i="3"/>
  <c r="L16" i="3"/>
  <c r="M47" i="16" s="1"/>
  <c r="C16" i="3"/>
  <c r="K16" i="3"/>
  <c r="L47" i="16" s="1"/>
  <c r="B16" i="3"/>
  <c r="C47" i="16" s="1"/>
  <c r="H16" i="3"/>
  <c r="I16" i="3"/>
  <c r="H47" i="16"/>
  <c r="L4" i="320"/>
  <c r="M67" i="16" s="1"/>
  <c r="C4" i="320"/>
  <c r="H4" i="320"/>
  <c r="AS4" i="320"/>
  <c r="I4" i="320"/>
  <c r="B4" i="320"/>
  <c r="C67" i="16" s="1"/>
  <c r="H67" i="16"/>
  <c r="K4" i="320"/>
  <c r="L67" i="16" s="1"/>
  <c r="C12" i="320"/>
  <c r="H12" i="320"/>
  <c r="AS12" i="320"/>
  <c r="I12" i="320"/>
  <c r="B12" i="320"/>
  <c r="C75" i="16" s="1"/>
  <c r="H75" i="16"/>
  <c r="M75" i="16"/>
  <c r="K12" i="320"/>
  <c r="L75" i="16" s="1"/>
  <c r="AS20" i="320"/>
  <c r="C20" i="320"/>
  <c r="H20" i="320"/>
  <c r="B20" i="320"/>
  <c r="C83" i="16" s="1"/>
  <c r="H83" i="16"/>
  <c r="K20" i="320"/>
  <c r="L83" i="16" s="1"/>
  <c r="I20" i="320"/>
  <c r="L20" i="320"/>
  <c r="M83" i="16" s="1"/>
  <c r="L8" i="24"/>
  <c r="M103" i="16" s="1"/>
  <c r="C8" i="24"/>
  <c r="AS8" i="24"/>
  <c r="H8" i="24"/>
  <c r="K8" i="24"/>
  <c r="L103" i="16" s="1"/>
  <c r="H103" i="16"/>
  <c r="B8" i="24"/>
  <c r="C103" i="16" s="1"/>
  <c r="I8" i="24"/>
  <c r="H16" i="24"/>
  <c r="AS16" i="24"/>
  <c r="C16" i="24"/>
  <c r="I16" i="24"/>
  <c r="H111" i="16"/>
  <c r="K16" i="24"/>
  <c r="L111" i="16" s="1"/>
  <c r="L16" i="24"/>
  <c r="M111" i="16" s="1"/>
  <c r="B16" i="24"/>
  <c r="C111" i="16" s="1"/>
  <c r="L4" i="188"/>
  <c r="M131" i="16" s="1"/>
  <c r="C4" i="188"/>
  <c r="B4" i="188"/>
  <c r="C131" i="16" s="1"/>
  <c r="K4" i="188"/>
  <c r="L131" i="16" s="1"/>
  <c r="I4" i="188"/>
  <c r="H131" i="16"/>
  <c r="AS4" i="188"/>
  <c r="H4" i="188"/>
  <c r="C12" i="188"/>
  <c r="H12" i="188"/>
  <c r="B12" i="188"/>
  <c r="C139" i="16" s="1"/>
  <c r="AS12" i="188"/>
  <c r="M139" i="16"/>
  <c r="K12" i="188"/>
  <c r="L139" i="16" s="1"/>
  <c r="H139" i="16"/>
  <c r="I12" i="188"/>
  <c r="AS20" i="188"/>
  <c r="C20" i="188"/>
  <c r="H20" i="188"/>
  <c r="K20" i="188"/>
  <c r="L147" i="16" s="1"/>
  <c r="I20" i="188"/>
  <c r="B20" i="188"/>
  <c r="C147" i="16" s="1"/>
  <c r="L20" i="188"/>
  <c r="M147" i="16" s="1"/>
  <c r="H147" i="16"/>
  <c r="M8" i="16"/>
  <c r="H9" i="2"/>
  <c r="AS9" i="2"/>
  <c r="B9" i="2"/>
  <c r="C8" i="16" s="1"/>
  <c r="K9" i="2"/>
  <c r="L8" i="16" s="1"/>
  <c r="C9" i="2"/>
  <c r="I9" i="2"/>
  <c r="H8" i="16"/>
  <c r="AS17" i="2"/>
  <c r="C17" i="2"/>
  <c r="H17" i="2"/>
  <c r="L17" i="2"/>
  <c r="M16" i="16" s="1"/>
  <c r="K17" i="2"/>
  <c r="L16" i="16" s="1"/>
  <c r="I17" i="2"/>
  <c r="B17" i="2"/>
  <c r="C16" i="16" s="1"/>
  <c r="H16" i="16"/>
  <c r="L5" i="3"/>
  <c r="M36" i="16" s="1"/>
  <c r="K5" i="3"/>
  <c r="L36" i="16" s="1"/>
  <c r="I5" i="3"/>
  <c r="C5" i="3"/>
  <c r="H5" i="3"/>
  <c r="H36" i="16"/>
  <c r="B5" i="3"/>
  <c r="C36" i="16" s="1"/>
  <c r="AS5" i="3"/>
  <c r="H13" i="3"/>
  <c r="C13" i="3"/>
  <c r="M44" i="16"/>
  <c r="K13" i="3"/>
  <c r="L44" i="16" s="1"/>
  <c r="I13" i="3"/>
  <c r="AS13" i="3"/>
  <c r="B13" i="3"/>
  <c r="C44" i="16" s="1"/>
  <c r="H44" i="16"/>
  <c r="H21" i="3"/>
  <c r="C21" i="3"/>
  <c r="L21" i="3"/>
  <c r="M52" i="16" s="1"/>
  <c r="K21" i="3"/>
  <c r="L52" i="16" s="1"/>
  <c r="AS21" i="3"/>
  <c r="I21" i="3"/>
  <c r="H52" i="16"/>
  <c r="M72" i="16"/>
  <c r="H9" i="320"/>
  <c r="AS9" i="320"/>
  <c r="C9" i="320"/>
  <c r="H72" i="16"/>
  <c r="B9" i="320"/>
  <c r="C72" i="16" s="1"/>
  <c r="K9" i="320"/>
  <c r="L72" i="16" s="1"/>
  <c r="I9" i="320"/>
  <c r="AS17" i="320"/>
  <c r="H17" i="320"/>
  <c r="C17" i="320"/>
  <c r="K17" i="320"/>
  <c r="L80" i="16" s="1"/>
  <c r="B17" i="320"/>
  <c r="C80" i="16" s="1"/>
  <c r="H80" i="16"/>
  <c r="I17" i="320"/>
  <c r="L17" i="320"/>
  <c r="M80" i="16" s="1"/>
  <c r="L5" i="24"/>
  <c r="M100" i="16" s="1"/>
  <c r="C5" i="24"/>
  <c r="H5" i="24"/>
  <c r="AS5" i="24"/>
  <c r="B5" i="24"/>
  <c r="C100" i="16" s="1"/>
  <c r="H100" i="16"/>
  <c r="K5" i="24"/>
  <c r="L100" i="16" s="1"/>
  <c r="I5" i="24"/>
  <c r="C13" i="24"/>
  <c r="AS13" i="24"/>
  <c r="H13" i="24"/>
  <c r="K13" i="24"/>
  <c r="L108" i="16" s="1"/>
  <c r="I13" i="24"/>
  <c r="H108" i="16"/>
  <c r="M108" i="16"/>
  <c r="B13" i="24"/>
  <c r="C108" i="16" s="1"/>
  <c r="H21" i="24"/>
  <c r="C21" i="24"/>
  <c r="AS21" i="24"/>
  <c r="B21" i="24"/>
  <c r="C116" i="16" s="1"/>
  <c r="L21" i="24"/>
  <c r="M116" i="16" s="1"/>
  <c r="I21" i="24"/>
  <c r="K21" i="24"/>
  <c r="L116" i="16" s="1"/>
  <c r="H116" i="16"/>
  <c r="M136" i="16"/>
  <c r="C9" i="188"/>
  <c r="B9" i="188"/>
  <c r="C136" i="16" s="1"/>
  <c r="I9" i="188"/>
  <c r="H9" i="188"/>
  <c r="AS9" i="188"/>
  <c r="K9" i="188"/>
  <c r="L136" i="16" s="1"/>
  <c r="H136" i="16"/>
  <c r="AS17" i="188"/>
  <c r="C17" i="188"/>
  <c r="B17" i="188"/>
  <c r="C144" i="16" s="1"/>
  <c r="L17" i="188"/>
  <c r="M144" i="16" s="1"/>
  <c r="K17" i="188"/>
  <c r="L144" i="16" s="1"/>
  <c r="H144" i="16"/>
  <c r="I17" i="188"/>
  <c r="H17" i="188"/>
  <c r="H14" i="3"/>
  <c r="C14" i="3"/>
  <c r="AS14" i="3"/>
  <c r="M45" i="16"/>
  <c r="B14" i="3"/>
  <c r="C45" i="16" s="1"/>
  <c r="K14" i="3"/>
  <c r="L45" i="16" s="1"/>
  <c r="I14" i="3"/>
  <c r="H45" i="16"/>
  <c r="C18" i="320"/>
  <c r="H18" i="320"/>
  <c r="I18" i="320"/>
  <c r="AS18" i="320"/>
  <c r="L18" i="320"/>
  <c r="M81" i="16" s="1"/>
  <c r="K18" i="320"/>
  <c r="L81" i="16" s="1"/>
  <c r="B18" i="320"/>
  <c r="C81" i="16" s="1"/>
  <c r="H81" i="16"/>
  <c r="C22" i="24"/>
  <c r="AS22" i="24"/>
  <c r="H22" i="24"/>
  <c r="K22" i="24"/>
  <c r="L117" i="16" s="1"/>
  <c r="I22" i="24"/>
  <c r="L22" i="24"/>
  <c r="M117" i="16" s="1"/>
  <c r="H117" i="16"/>
  <c r="B22" i="24"/>
  <c r="C117" i="16" s="1"/>
  <c r="H23" i="2"/>
  <c r="AS23" i="2"/>
  <c r="I23" i="2"/>
  <c r="L23" i="2"/>
  <c r="M22" i="16" s="1"/>
  <c r="K23" i="2"/>
  <c r="L22" i="16" s="1"/>
  <c r="H22" i="16"/>
  <c r="L7" i="320"/>
  <c r="M70" i="16" s="1"/>
  <c r="H7" i="320"/>
  <c r="AS7" i="320"/>
  <c r="C7" i="320"/>
  <c r="I7" i="320"/>
  <c r="H70" i="16"/>
  <c r="B7" i="320"/>
  <c r="C70" i="16" s="1"/>
  <c r="K7" i="320"/>
  <c r="L70" i="16" s="1"/>
  <c r="C19" i="24"/>
  <c r="AS19" i="24"/>
  <c r="K19" i="24"/>
  <c r="L114" i="16" s="1"/>
  <c r="L19" i="24"/>
  <c r="M114" i="16" s="1"/>
  <c r="H114" i="16"/>
  <c r="H19" i="24"/>
  <c r="B19" i="24"/>
  <c r="C114" i="16" s="1"/>
  <c r="I19" i="24"/>
  <c r="AS15" i="188"/>
  <c r="H15" i="188"/>
  <c r="C15" i="188"/>
  <c r="I15" i="188"/>
  <c r="L15" i="188"/>
  <c r="M142" i="16" s="1"/>
  <c r="B15" i="188"/>
  <c r="C142" i="16" s="1"/>
  <c r="K15" i="188"/>
  <c r="L142" i="16" s="1"/>
  <c r="H142" i="16"/>
  <c r="I20" i="2"/>
  <c r="AS20" i="2"/>
  <c r="C20" i="2"/>
  <c r="L20" i="2"/>
  <c r="M19" i="16" s="1"/>
  <c r="K20" i="2"/>
  <c r="L19" i="16" s="1"/>
  <c r="B20" i="2"/>
  <c r="C19" i="16" s="1"/>
  <c r="H20" i="2"/>
  <c r="H19" i="16"/>
  <c r="C14" i="2"/>
  <c r="K14" i="2"/>
  <c r="L13" i="16" s="1"/>
  <c r="B14" i="2"/>
  <c r="C13" i="16" s="1"/>
  <c r="AS14" i="2"/>
  <c r="I14" i="2"/>
  <c r="H14" i="2"/>
  <c r="H13" i="16"/>
  <c r="M13" i="16"/>
  <c r="H18" i="3"/>
  <c r="L18" i="3"/>
  <c r="M49" i="16" s="1"/>
  <c r="AS18" i="3"/>
  <c r="K18" i="3"/>
  <c r="L49" i="16" s="1"/>
  <c r="C18" i="3"/>
  <c r="I18" i="3"/>
  <c r="H49" i="16"/>
  <c r="B18" i="3"/>
  <c r="C49" i="16" s="1"/>
  <c r="C14" i="320"/>
  <c r="AS14" i="320"/>
  <c r="H14" i="320"/>
  <c r="K14" i="320"/>
  <c r="L77" i="16" s="1"/>
  <c r="H77" i="16"/>
  <c r="B14" i="320"/>
  <c r="C77" i="16" s="1"/>
  <c r="I14" i="320"/>
  <c r="M77" i="16"/>
  <c r="AS22" i="320"/>
  <c r="H22" i="320"/>
  <c r="C22" i="320"/>
  <c r="K22" i="320"/>
  <c r="L85" i="16" s="1"/>
  <c r="I22" i="320"/>
  <c r="L22" i="320"/>
  <c r="M85" i="16" s="1"/>
  <c r="B22" i="320"/>
  <c r="C85" i="16" s="1"/>
  <c r="H85" i="16"/>
  <c r="M105" i="16"/>
  <c r="AS10" i="24"/>
  <c r="H10" i="24"/>
  <c r="C10" i="24"/>
  <c r="K10" i="24"/>
  <c r="L105" i="16" s="1"/>
  <c r="B10" i="24"/>
  <c r="C105" i="16" s="1"/>
  <c r="I10" i="24"/>
  <c r="H105" i="16"/>
  <c r="H18" i="24"/>
  <c r="AS18" i="24"/>
  <c r="C18" i="24"/>
  <c r="L18" i="24"/>
  <c r="M113" i="16" s="1"/>
  <c r="B18" i="24"/>
  <c r="C113" i="16" s="1"/>
  <c r="I18" i="24"/>
  <c r="H113" i="16"/>
  <c r="K18" i="24"/>
  <c r="L113" i="16" s="1"/>
  <c r="L6" i="188"/>
  <c r="M133" i="16" s="1"/>
  <c r="C6" i="188"/>
  <c r="H6" i="188"/>
  <c r="AS6" i="188"/>
  <c r="B6" i="188"/>
  <c r="C133" i="16" s="1"/>
  <c r="H133" i="16"/>
  <c r="I6" i="188"/>
  <c r="K6" i="188"/>
  <c r="L133" i="16" s="1"/>
  <c r="C14" i="188"/>
  <c r="AS14" i="188"/>
  <c r="H14" i="188"/>
  <c r="M141" i="16"/>
  <c r="H141" i="16"/>
  <c r="K14" i="188"/>
  <c r="L141" i="16" s="1"/>
  <c r="I14" i="188"/>
  <c r="B14" i="188"/>
  <c r="C141" i="16" s="1"/>
  <c r="AS22" i="188"/>
  <c r="H22" i="188"/>
  <c r="C22" i="188"/>
  <c r="L22" i="188"/>
  <c r="M149" i="16" s="1"/>
  <c r="B22" i="188"/>
  <c r="C149" i="16" s="1"/>
  <c r="K22" i="188"/>
  <c r="L149" i="16" s="1"/>
  <c r="H149" i="16"/>
  <c r="I22" i="188"/>
  <c r="M10" i="16"/>
  <c r="C11" i="2"/>
  <c r="I11" i="2"/>
  <c r="B11" i="2"/>
  <c r="C10" i="16" s="1"/>
  <c r="H10" i="16"/>
  <c r="H11" i="2"/>
  <c r="AS11" i="2"/>
  <c r="K11" i="2"/>
  <c r="L10" i="16" s="1"/>
  <c r="H19" i="2"/>
  <c r="C19" i="2"/>
  <c r="AS19" i="2"/>
  <c r="I19" i="2"/>
  <c r="H18" i="16"/>
  <c r="L19" i="2"/>
  <c r="M18" i="16" s="1"/>
  <c r="B19" i="2"/>
  <c r="C18" i="16" s="1"/>
  <c r="K19" i="2"/>
  <c r="L18" i="16" s="1"/>
  <c r="L7" i="3"/>
  <c r="M38" i="16" s="1"/>
  <c r="K7" i="3"/>
  <c r="L38" i="16" s="1"/>
  <c r="I7" i="3"/>
  <c r="C7" i="3"/>
  <c r="H7" i="3"/>
  <c r="AS7" i="3"/>
  <c r="B7" i="3"/>
  <c r="C38" i="16" s="1"/>
  <c r="H38" i="16"/>
  <c r="H15" i="3"/>
  <c r="AS15" i="3"/>
  <c r="L15" i="3"/>
  <c r="M46" i="16" s="1"/>
  <c r="C15" i="3"/>
  <c r="K15" i="3"/>
  <c r="L46" i="16" s="1"/>
  <c r="I15" i="3"/>
  <c r="B15" i="3"/>
  <c r="C46" i="16" s="1"/>
  <c r="H46" i="16"/>
  <c r="C23" i="3"/>
  <c r="AS23" i="3"/>
  <c r="L23" i="3"/>
  <c r="M54" i="16" s="1"/>
  <c r="K23" i="3"/>
  <c r="L54" i="16" s="1"/>
  <c r="I23" i="3"/>
  <c r="H23" i="3"/>
  <c r="H54" i="16"/>
  <c r="M74" i="16"/>
  <c r="C11" i="320"/>
  <c r="H11" i="320"/>
  <c r="AS11" i="320"/>
  <c r="H74" i="16"/>
  <c r="K11" i="320"/>
  <c r="L74" i="16" s="1"/>
  <c r="B11" i="320"/>
  <c r="C74" i="16" s="1"/>
  <c r="I11" i="320"/>
  <c r="C19" i="320"/>
  <c r="AS19" i="320"/>
  <c r="H19" i="320"/>
  <c r="K19" i="320"/>
  <c r="L82" i="16" s="1"/>
  <c r="B19" i="320"/>
  <c r="C82" i="16" s="1"/>
  <c r="I19" i="320"/>
  <c r="H82" i="16"/>
  <c r="L19" i="320"/>
  <c r="M82" i="16" s="1"/>
  <c r="C7" i="24"/>
  <c r="AS7" i="24"/>
  <c r="L7" i="24"/>
  <c r="M102" i="16" s="1"/>
  <c r="H7" i="24"/>
  <c r="B7" i="24"/>
  <c r="C102" i="16" s="1"/>
  <c r="I7" i="24"/>
  <c r="H102" i="16"/>
  <c r="K7" i="24"/>
  <c r="L102" i="16" s="1"/>
  <c r="H15" i="24"/>
  <c r="C15" i="24"/>
  <c r="AS15" i="24"/>
  <c r="K15" i="24"/>
  <c r="L110" i="16" s="1"/>
  <c r="B15" i="24"/>
  <c r="C110" i="16" s="1"/>
  <c r="L15" i="24"/>
  <c r="M110" i="16" s="1"/>
  <c r="H110" i="16"/>
  <c r="I15" i="24"/>
  <c r="H23" i="24"/>
  <c r="AS23" i="24"/>
  <c r="C23" i="24"/>
  <c r="B23" i="24"/>
  <c r="C118" i="16" s="1"/>
  <c r="K23" i="24"/>
  <c r="L118" i="16" s="1"/>
  <c r="L23" i="24"/>
  <c r="M118" i="16" s="1"/>
  <c r="I23" i="24"/>
  <c r="H118" i="16"/>
  <c r="M138" i="16"/>
  <c r="C11" i="188"/>
  <c r="K11" i="188"/>
  <c r="L138" i="16" s="1"/>
  <c r="AS11" i="188"/>
  <c r="B11" i="188"/>
  <c r="C138" i="16" s="1"/>
  <c r="I11" i="188"/>
  <c r="H11" i="188"/>
  <c r="H138" i="16"/>
  <c r="C19" i="188"/>
  <c r="AS19" i="188"/>
  <c r="H19" i="188"/>
  <c r="I19" i="188"/>
  <c r="L19" i="188"/>
  <c r="M146" i="16" s="1"/>
  <c r="K19" i="188"/>
  <c r="L146" i="16" s="1"/>
  <c r="H146" i="16"/>
  <c r="B19" i="188"/>
  <c r="C146" i="16" s="1"/>
  <c r="AV26" i="16"/>
  <c r="M9" i="16"/>
  <c r="C10" i="2"/>
  <c r="K10" i="2"/>
  <c r="L9" i="16" s="1"/>
  <c r="H10" i="2"/>
  <c r="AS10" i="2"/>
  <c r="B10" i="2"/>
  <c r="C9" i="16" s="1"/>
  <c r="H9" i="16"/>
  <c r="I10" i="2"/>
  <c r="H18" i="2"/>
  <c r="AS18" i="2"/>
  <c r="K18" i="2"/>
  <c r="L17" i="16" s="1"/>
  <c r="B18" i="2"/>
  <c r="C17" i="16" s="1"/>
  <c r="C18" i="2"/>
  <c r="L18" i="2"/>
  <c r="M17" i="16" s="1"/>
  <c r="H17" i="16"/>
  <c r="I18" i="2"/>
  <c r="H22" i="3"/>
  <c r="L22" i="3"/>
  <c r="M53" i="16" s="1"/>
  <c r="K22" i="3"/>
  <c r="L53" i="16" s="1"/>
  <c r="I22" i="3"/>
  <c r="C22" i="3"/>
  <c r="H53" i="16"/>
  <c r="AS22" i="3"/>
  <c r="M73" i="16"/>
  <c r="H10" i="320"/>
  <c r="AS10" i="320"/>
  <c r="C10" i="320"/>
  <c r="B10" i="320"/>
  <c r="C73" i="16" s="1"/>
  <c r="H73" i="16"/>
  <c r="K10" i="320"/>
  <c r="L73" i="16" s="1"/>
  <c r="I10" i="320"/>
  <c r="C14" i="24"/>
  <c r="H14" i="24"/>
  <c r="AS14" i="24"/>
  <c r="B14" i="24"/>
  <c r="C109" i="16" s="1"/>
  <c r="I14" i="24"/>
  <c r="H109" i="16"/>
  <c r="K14" i="24"/>
  <c r="L109" i="16" s="1"/>
  <c r="M109" i="16"/>
  <c r="H18" i="188"/>
  <c r="AS18" i="188"/>
  <c r="B18" i="188"/>
  <c r="C145" i="16" s="1"/>
  <c r="L18" i="188"/>
  <c r="M145" i="16" s="1"/>
  <c r="C18" i="188"/>
  <c r="K18" i="188"/>
  <c r="L145" i="16" s="1"/>
  <c r="H145" i="16"/>
  <c r="I18" i="188"/>
  <c r="L7" i="2"/>
  <c r="M6" i="16" s="1"/>
  <c r="C7" i="2"/>
  <c r="H7" i="2"/>
  <c r="AS7" i="2"/>
  <c r="I7" i="2"/>
  <c r="B7" i="2"/>
  <c r="C6" i="16" s="1"/>
  <c r="K7" i="2"/>
  <c r="L6" i="16" s="1"/>
  <c r="H6" i="16"/>
  <c r="L11" i="3"/>
  <c r="M42" i="16" s="1"/>
  <c r="C11" i="3"/>
  <c r="I11" i="3"/>
  <c r="H11" i="3"/>
  <c r="AS11" i="3"/>
  <c r="B11" i="3"/>
  <c r="C42" i="16" s="1"/>
  <c r="K11" i="3"/>
  <c r="L42" i="16" s="1"/>
  <c r="H42" i="16"/>
  <c r="AS15" i="320"/>
  <c r="H15" i="320"/>
  <c r="C15" i="320"/>
  <c r="K15" i="320"/>
  <c r="L78" i="16" s="1"/>
  <c r="B15" i="320"/>
  <c r="C78" i="16" s="1"/>
  <c r="H78" i="16"/>
  <c r="L15" i="320"/>
  <c r="M78" i="16" s="1"/>
  <c r="I15" i="320"/>
  <c r="C23" i="320"/>
  <c r="H23" i="320"/>
  <c r="AS23" i="320"/>
  <c r="B23" i="320"/>
  <c r="C86" i="16" s="1"/>
  <c r="H86" i="16"/>
  <c r="L23" i="320"/>
  <c r="M86" i="16" s="1"/>
  <c r="K23" i="320"/>
  <c r="L86" i="16" s="1"/>
  <c r="I23" i="320"/>
  <c r="L7" i="188"/>
  <c r="M134" i="16" s="1"/>
  <c r="C7" i="188"/>
  <c r="H7" i="188"/>
  <c r="K7" i="188"/>
  <c r="L134" i="16" s="1"/>
  <c r="H134" i="16"/>
  <c r="B7" i="188"/>
  <c r="C134" i="16" s="1"/>
  <c r="I7" i="188"/>
  <c r="AS7" i="188"/>
  <c r="L4" i="2"/>
  <c r="M3" i="16" s="1"/>
  <c r="C4" i="2"/>
  <c r="H4" i="2"/>
  <c r="AS4" i="2"/>
  <c r="K4" i="2"/>
  <c r="L3" i="16" s="1"/>
  <c r="I4" i="2"/>
  <c r="H3" i="16"/>
  <c r="B4" i="2"/>
  <c r="C3" i="16" s="1"/>
  <c r="I12" i="2"/>
  <c r="C12" i="2"/>
  <c r="H12" i="2"/>
  <c r="K12" i="2"/>
  <c r="L11" i="16" s="1"/>
  <c r="M11" i="16"/>
  <c r="H11" i="16"/>
  <c r="B12" i="2"/>
  <c r="C11" i="16" s="1"/>
  <c r="AS12" i="2"/>
  <c r="L6" i="2"/>
  <c r="M5" i="16" s="1"/>
  <c r="C6" i="2"/>
  <c r="H6" i="2"/>
  <c r="AS6" i="2"/>
  <c r="B6" i="2"/>
  <c r="C5" i="16" s="1"/>
  <c r="K6" i="2"/>
  <c r="L5" i="16" s="1"/>
  <c r="I6" i="2"/>
  <c r="H5" i="16"/>
  <c r="K22" i="2"/>
  <c r="L21" i="16" s="1"/>
  <c r="H22" i="2"/>
  <c r="AS22" i="2"/>
  <c r="L22" i="2"/>
  <c r="M21" i="16" s="1"/>
  <c r="I22" i="2"/>
  <c r="H21" i="16"/>
  <c r="M41" i="16"/>
  <c r="B10" i="3"/>
  <c r="C41" i="16" s="1"/>
  <c r="C10" i="3"/>
  <c r="K10" i="3"/>
  <c r="L41" i="16" s="1"/>
  <c r="AS10" i="3"/>
  <c r="H10" i="3"/>
  <c r="I10" i="3"/>
  <c r="H41" i="16"/>
  <c r="L6" i="320"/>
  <c r="M69" i="16" s="1"/>
  <c r="H6" i="320"/>
  <c r="AS6" i="320"/>
  <c r="C6" i="320"/>
  <c r="I6" i="320"/>
  <c r="B6" i="320"/>
  <c r="C69" i="16" s="1"/>
  <c r="H69" i="16"/>
  <c r="K6" i="320"/>
  <c r="L69" i="16" s="1"/>
  <c r="L8" i="2"/>
  <c r="M7" i="16" s="1"/>
  <c r="H8" i="2"/>
  <c r="AS8" i="2"/>
  <c r="C8" i="2"/>
  <c r="B8" i="2"/>
  <c r="C7" i="16" s="1"/>
  <c r="H7" i="16"/>
  <c r="K8" i="2"/>
  <c r="L7" i="16" s="1"/>
  <c r="I8" i="2"/>
  <c r="AS16" i="2"/>
  <c r="C16" i="2"/>
  <c r="I16" i="2"/>
  <c r="H16" i="2"/>
  <c r="L16" i="2"/>
  <c r="M15" i="16" s="1"/>
  <c r="K16" i="2"/>
  <c r="L15" i="16" s="1"/>
  <c r="B16" i="2"/>
  <c r="C15" i="16" s="1"/>
  <c r="H15" i="16"/>
  <c r="L4" i="3"/>
  <c r="M35" i="16" s="1"/>
  <c r="H4" i="3"/>
  <c r="AS4" i="3"/>
  <c r="B4" i="3"/>
  <c r="C35" i="16" s="1"/>
  <c r="K4" i="3"/>
  <c r="L35" i="16" s="1"/>
  <c r="I4" i="3"/>
  <c r="C4" i="3"/>
  <c r="H35" i="16"/>
  <c r="B12" i="3"/>
  <c r="C43" i="16" s="1"/>
  <c r="K12" i="3"/>
  <c r="L43" i="16" s="1"/>
  <c r="M43" i="16"/>
  <c r="AS12" i="3"/>
  <c r="I12" i="3"/>
  <c r="C12" i="3"/>
  <c r="H12" i="3"/>
  <c r="H43" i="16"/>
  <c r="C20" i="3"/>
  <c r="H20" i="3"/>
  <c r="L20" i="3"/>
  <c r="M51" i="16" s="1"/>
  <c r="K20" i="3"/>
  <c r="L51" i="16" s="1"/>
  <c r="B20" i="3"/>
  <c r="C51" i="16" s="1"/>
  <c r="I20" i="3"/>
  <c r="AS20" i="3"/>
  <c r="H51" i="16"/>
  <c r="L8" i="320"/>
  <c r="M71" i="16" s="1"/>
  <c r="H8" i="320"/>
  <c r="AS8" i="320"/>
  <c r="C8" i="320"/>
  <c r="B8" i="320"/>
  <c r="C71" i="16" s="1"/>
  <c r="K8" i="320"/>
  <c r="L71" i="16" s="1"/>
  <c r="I8" i="320"/>
  <c r="H71" i="16"/>
  <c r="H16" i="320"/>
  <c r="AS16" i="320"/>
  <c r="C16" i="320"/>
  <c r="L16" i="320"/>
  <c r="M79" i="16" s="1"/>
  <c r="K16" i="320"/>
  <c r="L79" i="16" s="1"/>
  <c r="B16" i="320"/>
  <c r="C79" i="16" s="1"/>
  <c r="I16" i="320"/>
  <c r="H79" i="16"/>
  <c r="L4" i="24"/>
  <c r="M99" i="16" s="1"/>
  <c r="C4" i="24"/>
  <c r="AS4" i="24"/>
  <c r="H4" i="24"/>
  <c r="K4" i="24"/>
  <c r="L99" i="16" s="1"/>
  <c r="B4" i="24"/>
  <c r="C99" i="16" s="1"/>
  <c r="H99" i="16"/>
  <c r="I4" i="24"/>
  <c r="C12" i="24"/>
  <c r="H12" i="24"/>
  <c r="AS12" i="24"/>
  <c r="M107" i="16"/>
  <c r="I12" i="24"/>
  <c r="K12" i="24"/>
  <c r="L107" i="16" s="1"/>
  <c r="B12" i="24"/>
  <c r="C107" i="16" s="1"/>
  <c r="H107" i="16"/>
  <c r="C20" i="24"/>
  <c r="AS20" i="24"/>
  <c r="B20" i="24"/>
  <c r="C115" i="16" s="1"/>
  <c r="H20" i="24"/>
  <c r="L20" i="24"/>
  <c r="M115" i="16" s="1"/>
  <c r="K20" i="24"/>
  <c r="L115" i="16" s="1"/>
  <c r="H115" i="16"/>
  <c r="I20" i="24"/>
  <c r="L8" i="188"/>
  <c r="M135" i="16" s="1"/>
  <c r="C8" i="188"/>
  <c r="AS8" i="188"/>
  <c r="I8" i="188"/>
  <c r="H135" i="16"/>
  <c r="H8" i="188"/>
  <c r="B8" i="188"/>
  <c r="C135" i="16" s="1"/>
  <c r="K8" i="188"/>
  <c r="L135" i="16" s="1"/>
  <c r="C16" i="188"/>
  <c r="AS16" i="188"/>
  <c r="H16" i="188"/>
  <c r="K16" i="188"/>
  <c r="L143" i="16" s="1"/>
  <c r="I16" i="188"/>
  <c r="B16" i="188"/>
  <c r="C143" i="16" s="1"/>
  <c r="H143" i="16"/>
  <c r="L16" i="188"/>
  <c r="M143" i="16" s="1"/>
  <c r="L5" i="2"/>
  <c r="M4" i="16" s="1"/>
  <c r="H5" i="2"/>
  <c r="AS5" i="2"/>
  <c r="B5" i="2"/>
  <c r="C4" i="16" s="1"/>
  <c r="I5" i="2"/>
  <c r="C5" i="2"/>
  <c r="K5" i="2"/>
  <c r="L4" i="16" s="1"/>
  <c r="H4" i="16"/>
  <c r="M12" i="16"/>
  <c r="H13" i="2"/>
  <c r="AS13" i="2"/>
  <c r="C13" i="2"/>
  <c r="B13" i="2"/>
  <c r="C12" i="16" s="1"/>
  <c r="K13" i="2"/>
  <c r="L12" i="16" s="1"/>
  <c r="I13" i="2"/>
  <c r="H12" i="16"/>
  <c r="AS21" i="2"/>
  <c r="L21" i="2"/>
  <c r="M20" i="16" s="1"/>
  <c r="H21" i="2"/>
  <c r="K21" i="2"/>
  <c r="L20" i="16" s="1"/>
  <c r="I21" i="2"/>
  <c r="H20" i="16"/>
  <c r="M40" i="16"/>
  <c r="C9" i="3"/>
  <c r="K9" i="3"/>
  <c r="L40" i="16" s="1"/>
  <c r="B9" i="3"/>
  <c r="C40" i="16" s="1"/>
  <c r="H9" i="3"/>
  <c r="AS9" i="3"/>
  <c r="H40" i="16"/>
  <c r="I9" i="3"/>
  <c r="AS17" i="3"/>
  <c r="C17" i="3"/>
  <c r="L17" i="3"/>
  <c r="M48" i="16" s="1"/>
  <c r="H17" i="3"/>
  <c r="K17" i="3"/>
  <c r="L48" i="16" s="1"/>
  <c r="I17" i="3"/>
  <c r="H48" i="16"/>
  <c r="B17" i="3"/>
  <c r="C48" i="16" s="1"/>
  <c r="L5" i="320"/>
  <c r="M68" i="16" s="1"/>
  <c r="C5" i="320"/>
  <c r="H5" i="320"/>
  <c r="AS5" i="320"/>
  <c r="H68" i="16"/>
  <c r="K5" i="320"/>
  <c r="L68" i="16" s="1"/>
  <c r="B5" i="320"/>
  <c r="C68" i="16" s="1"/>
  <c r="I5" i="320"/>
  <c r="H13" i="320"/>
  <c r="C13" i="320"/>
  <c r="AS13" i="320"/>
  <c r="B13" i="320"/>
  <c r="C76" i="16" s="1"/>
  <c r="M76" i="16"/>
  <c r="I13" i="320"/>
  <c r="K13" i="320"/>
  <c r="L76" i="16" s="1"/>
  <c r="H76" i="16"/>
  <c r="H21" i="320"/>
  <c r="AS21" i="320"/>
  <c r="C21" i="320"/>
  <c r="B21" i="320"/>
  <c r="C84" i="16" s="1"/>
  <c r="H84" i="16"/>
  <c r="I21" i="320"/>
  <c r="K21" i="320"/>
  <c r="L84" i="16" s="1"/>
  <c r="L21" i="320"/>
  <c r="M84" i="16" s="1"/>
  <c r="M104" i="16"/>
  <c r="C9" i="24"/>
  <c r="H9" i="24"/>
  <c r="AS9" i="24"/>
  <c r="K9" i="24"/>
  <c r="L104" i="16" s="1"/>
  <c r="I9" i="24"/>
  <c r="B9" i="24"/>
  <c r="C104" i="16" s="1"/>
  <c r="H104" i="16"/>
  <c r="C17" i="24"/>
  <c r="H17" i="24"/>
  <c r="AS17" i="24"/>
  <c r="K17" i="24"/>
  <c r="L112" i="16" s="1"/>
  <c r="B17" i="24"/>
  <c r="C112" i="16" s="1"/>
  <c r="I17" i="24"/>
  <c r="L17" i="24"/>
  <c r="M112" i="16" s="1"/>
  <c r="H112" i="16"/>
  <c r="L5" i="188"/>
  <c r="M132" i="16" s="1"/>
  <c r="B5" i="188"/>
  <c r="C132" i="16" s="1"/>
  <c r="H5" i="188"/>
  <c r="AS5" i="188"/>
  <c r="C5" i="188"/>
  <c r="K5" i="188"/>
  <c r="L132" i="16" s="1"/>
  <c r="I5" i="188"/>
  <c r="H132" i="16"/>
  <c r="C13" i="188"/>
  <c r="B13" i="188"/>
  <c r="C140" i="16" s="1"/>
  <c r="AS13" i="188"/>
  <c r="H13" i="188"/>
  <c r="M140" i="16"/>
  <c r="K13" i="188"/>
  <c r="L140" i="16" s="1"/>
  <c r="I13" i="188"/>
  <c r="H140" i="16"/>
  <c r="H21" i="188"/>
  <c r="AS21" i="188"/>
  <c r="C21" i="188"/>
  <c r="B21" i="188"/>
  <c r="C148" i="16" s="1"/>
  <c r="L21" i="188"/>
  <c r="M148" i="16" s="1"/>
  <c r="K21" i="188"/>
  <c r="L148" i="16" s="1"/>
  <c r="H148" i="16"/>
  <c r="I21" i="188"/>
  <c r="AV32" i="16"/>
  <c r="N10" i="320" l="1"/>
  <c r="N15" i="320"/>
  <c r="N14" i="188"/>
  <c r="N15" i="24"/>
  <c r="N15" i="2"/>
  <c r="N15" i="188"/>
  <c r="N15" i="3"/>
  <c r="N13" i="188"/>
  <c r="N13" i="320"/>
  <c r="O76" i="16" s="1"/>
  <c r="N14" i="320"/>
  <c r="N14" i="3"/>
  <c r="N14" i="24"/>
  <c r="O109" i="16" s="1"/>
  <c r="N14" i="2"/>
  <c r="N12" i="2"/>
  <c r="O11" i="16" s="1"/>
  <c r="N13" i="2"/>
  <c r="N13" i="24"/>
  <c r="N13" i="3"/>
  <c r="N12" i="3"/>
  <c r="N11" i="188"/>
  <c r="N12" i="320"/>
  <c r="N11" i="3"/>
  <c r="N12" i="24"/>
  <c r="O107" i="16" s="1"/>
  <c r="N12" i="188"/>
  <c r="N10" i="2"/>
  <c r="N11" i="320"/>
  <c r="N11" i="24"/>
  <c r="N11" i="2"/>
  <c r="N9" i="188"/>
  <c r="N10" i="24"/>
  <c r="O105" i="16" s="1"/>
  <c r="N10" i="188"/>
  <c r="N10" i="3"/>
  <c r="N9" i="3"/>
  <c r="N9" i="320"/>
  <c r="N9" i="24"/>
  <c r="N9" i="2"/>
  <c r="O8" i="16" s="1"/>
  <c r="N8" i="24"/>
  <c r="N8" i="320"/>
  <c r="O71" i="16" s="1"/>
  <c r="N7" i="320"/>
  <c r="N8" i="2"/>
  <c r="O7" i="16" s="1"/>
  <c r="N8" i="188"/>
  <c r="N8" i="3"/>
  <c r="N7" i="2"/>
  <c r="N6" i="3"/>
  <c r="N7" i="24"/>
  <c r="O102" i="16" s="1"/>
  <c r="N7" i="188"/>
  <c r="N7" i="3"/>
  <c r="N5" i="188"/>
  <c r="O132" i="16" s="1"/>
  <c r="N6" i="188"/>
  <c r="N5" i="320"/>
  <c r="N6" i="2"/>
  <c r="N6" i="24"/>
  <c r="O101" i="16" s="1"/>
  <c r="N6" i="320"/>
  <c r="N5" i="2"/>
  <c r="O4" i="16" s="1"/>
  <c r="N5" i="24"/>
  <c r="N5" i="3"/>
  <c r="O36" i="16" s="1"/>
  <c r="N4" i="320"/>
  <c r="N4" i="24"/>
  <c r="O99" i="16" s="1"/>
  <c r="N4" i="3"/>
  <c r="O35" i="16" s="1"/>
  <c r="N4" i="2"/>
  <c r="N4" i="188"/>
  <c r="AV34" i="16"/>
  <c r="O78" i="16"/>
  <c r="O144" i="16"/>
  <c r="O77" i="16"/>
  <c r="O139" i="16"/>
  <c r="O43" i="16"/>
  <c r="O10" i="16"/>
  <c r="AV27" i="16"/>
  <c r="AU27" i="16"/>
  <c r="AU30" i="2"/>
  <c r="AV29" i="16" s="1"/>
  <c r="AU34" i="2"/>
  <c r="AV33" i="16" s="1"/>
  <c r="O104" i="16"/>
  <c r="AU31" i="16"/>
  <c r="AU32" i="2"/>
  <c r="AU25" i="16"/>
  <c r="AU26" i="2"/>
  <c r="AU29" i="2"/>
  <c r="AU28" i="16"/>
  <c r="O73" i="16"/>
  <c r="O106" i="16"/>
  <c r="AU30" i="16"/>
  <c r="AU31" i="2"/>
  <c r="I148" i="16"/>
  <c r="D84" i="16"/>
  <c r="I68" i="16"/>
  <c r="AT5" i="2"/>
  <c r="AT4" i="16"/>
  <c r="D12" i="3"/>
  <c r="J43" i="16"/>
  <c r="D35" i="16"/>
  <c r="AT8" i="2"/>
  <c r="AT7" i="16"/>
  <c r="D41" i="16"/>
  <c r="M22" i="2"/>
  <c r="N21" i="16" s="1"/>
  <c r="K21" i="16"/>
  <c r="D86" i="16"/>
  <c r="AT11" i="3"/>
  <c r="AT42" i="16"/>
  <c r="I145" i="16"/>
  <c r="O17" i="16"/>
  <c r="D19" i="188"/>
  <c r="J146" i="16"/>
  <c r="D138" i="16"/>
  <c r="D110" i="16"/>
  <c r="D19" i="320"/>
  <c r="J82" i="16"/>
  <c r="D23" i="3"/>
  <c r="J54" i="16"/>
  <c r="I38" i="16"/>
  <c r="AT19" i="2"/>
  <c r="AT18" i="16"/>
  <c r="M22" i="188"/>
  <c r="N149" i="16" s="1"/>
  <c r="K149" i="16"/>
  <c r="D141" i="16"/>
  <c r="D10" i="24"/>
  <c r="J105" i="16"/>
  <c r="AT85" i="16"/>
  <c r="D20" i="2"/>
  <c r="J19" i="16"/>
  <c r="D114" i="16"/>
  <c r="D22" i="24"/>
  <c r="J117" i="16"/>
  <c r="D117" i="16"/>
  <c r="I116" i="16"/>
  <c r="D17" i="320"/>
  <c r="J80" i="16"/>
  <c r="I131" i="16"/>
  <c r="I103" i="16"/>
  <c r="D39" i="16"/>
  <c r="D150" i="16"/>
  <c r="D137" i="16"/>
  <c r="I37" i="16"/>
  <c r="I112" i="16"/>
  <c r="D68" i="16"/>
  <c r="AT9" i="3"/>
  <c r="AT40" i="16"/>
  <c r="D12" i="16"/>
  <c r="D4" i="16"/>
  <c r="I4" i="16"/>
  <c r="I135" i="16"/>
  <c r="D135" i="16"/>
  <c r="D20" i="24"/>
  <c r="J115" i="16"/>
  <c r="I115" i="16"/>
  <c r="D115" i="16"/>
  <c r="I107" i="16"/>
  <c r="D4" i="24"/>
  <c r="J99" i="16"/>
  <c r="I99" i="16"/>
  <c r="AT79" i="16"/>
  <c r="D71" i="16"/>
  <c r="D20" i="3"/>
  <c r="J51" i="16"/>
  <c r="I51" i="16"/>
  <c r="AT12" i="3"/>
  <c r="AT43" i="16"/>
  <c r="D4" i="3"/>
  <c r="J35" i="16"/>
  <c r="I35" i="16"/>
  <c r="I15" i="16"/>
  <c r="I7" i="16"/>
  <c r="D69" i="16"/>
  <c r="I41" i="16"/>
  <c r="I21" i="16"/>
  <c r="AT6" i="2"/>
  <c r="AT5" i="16"/>
  <c r="D11" i="16"/>
  <c r="AT4" i="2"/>
  <c r="AT3" i="16"/>
  <c r="D134" i="16"/>
  <c r="D23" i="320"/>
  <c r="J86" i="16"/>
  <c r="O86" i="16"/>
  <c r="I78" i="16"/>
  <c r="I42" i="16"/>
  <c r="D6" i="16"/>
  <c r="D18" i="188"/>
  <c r="J145" i="16"/>
  <c r="O145" i="16"/>
  <c r="I109" i="16"/>
  <c r="D10" i="320"/>
  <c r="J73" i="16"/>
  <c r="D73" i="16"/>
  <c r="D53" i="16"/>
  <c r="I53" i="16"/>
  <c r="K17" i="16"/>
  <c r="M18" i="2"/>
  <c r="N17" i="16" s="1"/>
  <c r="AT10" i="2"/>
  <c r="AT9" i="16"/>
  <c r="I146" i="16"/>
  <c r="M19" i="188"/>
  <c r="N146" i="16" s="1"/>
  <c r="K146" i="16"/>
  <c r="D23" i="24"/>
  <c r="J118" i="16"/>
  <c r="D118" i="16"/>
  <c r="M23" i="24"/>
  <c r="N118" i="16" s="1"/>
  <c r="K118" i="16"/>
  <c r="I110" i="16"/>
  <c r="D82" i="16"/>
  <c r="I74" i="16"/>
  <c r="O54" i="16"/>
  <c r="D15" i="3"/>
  <c r="J46" i="16"/>
  <c r="AT15" i="3"/>
  <c r="AT46" i="16"/>
  <c r="D38" i="16"/>
  <c r="D18" i="16"/>
  <c r="I149" i="16"/>
  <c r="O141" i="16"/>
  <c r="D133" i="16"/>
  <c r="O113" i="16"/>
  <c r="O85" i="16"/>
  <c r="I49" i="16"/>
  <c r="I13" i="16"/>
  <c r="O19" i="16"/>
  <c r="I142" i="16"/>
  <c r="D19" i="24"/>
  <c r="J114" i="16"/>
  <c r="O114" i="16"/>
  <c r="I70" i="16"/>
  <c r="AT22" i="16"/>
  <c r="O117" i="16"/>
  <c r="I81" i="16"/>
  <c r="I144" i="16"/>
  <c r="AT136" i="16"/>
  <c r="D136" i="16"/>
  <c r="O116" i="16"/>
  <c r="AT108" i="16"/>
  <c r="D5" i="24"/>
  <c r="J100" i="16"/>
  <c r="AT100" i="16"/>
  <c r="I80" i="16"/>
  <c r="D9" i="320"/>
  <c r="J72" i="16"/>
  <c r="D72" i="16"/>
  <c r="AT21" i="3"/>
  <c r="AT52" i="16"/>
  <c r="I52" i="16"/>
  <c r="I36" i="16"/>
  <c r="I16" i="16"/>
  <c r="M17" i="2"/>
  <c r="N16" i="16" s="1"/>
  <c r="K16" i="16"/>
  <c r="I147" i="16"/>
  <c r="O147" i="16"/>
  <c r="D139" i="16"/>
  <c r="AT131" i="16"/>
  <c r="I111" i="16"/>
  <c r="AT103" i="16"/>
  <c r="AT83" i="16"/>
  <c r="AT75" i="16"/>
  <c r="D4" i="320"/>
  <c r="J67" i="16"/>
  <c r="D16" i="3"/>
  <c r="J47" i="16"/>
  <c r="D47" i="16"/>
  <c r="D8" i="3"/>
  <c r="J39" i="16"/>
  <c r="I150" i="16"/>
  <c r="I106" i="16"/>
  <c r="I50" i="16"/>
  <c r="D50" i="16"/>
  <c r="D15" i="2"/>
  <c r="J14" i="16"/>
  <c r="AT15" i="2"/>
  <c r="AT14" i="16"/>
  <c r="AT137" i="16"/>
  <c r="D6" i="24"/>
  <c r="J101" i="16"/>
  <c r="AT101" i="16"/>
  <c r="D6" i="3"/>
  <c r="J37" i="16"/>
  <c r="D13" i="188"/>
  <c r="J140" i="16"/>
  <c r="AT112" i="16"/>
  <c r="I76" i="16"/>
  <c r="M21" i="2"/>
  <c r="N20" i="16" s="1"/>
  <c r="K20" i="16"/>
  <c r="D16" i="188"/>
  <c r="J143" i="16"/>
  <c r="D143" i="16"/>
  <c r="D16" i="320"/>
  <c r="J79" i="16"/>
  <c r="AT16" i="2"/>
  <c r="AT15" i="16"/>
  <c r="D6" i="320"/>
  <c r="J69" i="16"/>
  <c r="I11" i="16"/>
  <c r="D7" i="188"/>
  <c r="J134" i="16"/>
  <c r="D78" i="16"/>
  <c r="I6" i="16"/>
  <c r="AT109" i="16"/>
  <c r="D9" i="16"/>
  <c r="O146" i="16"/>
  <c r="D11" i="320"/>
  <c r="J74" i="16"/>
  <c r="M19" i="2"/>
  <c r="N18" i="16" s="1"/>
  <c r="K18" i="16"/>
  <c r="I133" i="16"/>
  <c r="I105" i="16"/>
  <c r="D14" i="320"/>
  <c r="J77" i="16"/>
  <c r="D49" i="16"/>
  <c r="D142" i="16"/>
  <c r="D18" i="320"/>
  <c r="J81" i="16"/>
  <c r="K81" i="16"/>
  <c r="M18" i="320"/>
  <c r="N81" i="16" s="1"/>
  <c r="AT144" i="16"/>
  <c r="M17" i="320"/>
  <c r="N80" i="16" s="1"/>
  <c r="K80" i="16"/>
  <c r="D52" i="16"/>
  <c r="D8" i="16"/>
  <c r="AT111" i="16"/>
  <c r="D83" i="16"/>
  <c r="O47" i="16"/>
  <c r="AT19" i="3"/>
  <c r="AT50" i="16"/>
  <c r="I101" i="16"/>
  <c r="D37" i="16"/>
  <c r="O148" i="16"/>
  <c r="AT132" i="16"/>
  <c r="D21" i="320"/>
  <c r="J84" i="16"/>
  <c r="M21" i="188"/>
  <c r="N148" i="16" s="1"/>
  <c r="K148" i="16"/>
  <c r="D5" i="188"/>
  <c r="J132" i="16"/>
  <c r="D112" i="16"/>
  <c r="AT76" i="16"/>
  <c r="M17" i="3"/>
  <c r="N48" i="16" s="1"/>
  <c r="K48" i="16"/>
  <c r="D13" i="2"/>
  <c r="J12" i="16"/>
  <c r="O115" i="16"/>
  <c r="D107" i="16"/>
  <c r="D8" i="320"/>
  <c r="J71" i="16"/>
  <c r="D51" i="16"/>
  <c r="D16" i="2"/>
  <c r="J15" i="16"/>
  <c r="AT69" i="16"/>
  <c r="AT10" i="3"/>
  <c r="AT41" i="16"/>
  <c r="D22" i="2"/>
  <c r="J21" i="16"/>
  <c r="D6" i="2"/>
  <c r="J5" i="16"/>
  <c r="I5" i="16"/>
  <c r="D12" i="2"/>
  <c r="J11" i="16"/>
  <c r="I3" i="16"/>
  <c r="AT86" i="16"/>
  <c r="M23" i="320"/>
  <c r="N86" i="16" s="1"/>
  <c r="K86" i="16"/>
  <c r="AT78" i="16"/>
  <c r="D11" i="3"/>
  <c r="J42" i="16"/>
  <c r="D7" i="2"/>
  <c r="J6" i="16"/>
  <c r="M18" i="188"/>
  <c r="N145" i="16" s="1"/>
  <c r="K145" i="16"/>
  <c r="D14" i="24"/>
  <c r="J109" i="16"/>
  <c r="AT73" i="16"/>
  <c r="D22" i="3"/>
  <c r="J53" i="16"/>
  <c r="O53" i="16"/>
  <c r="AT18" i="2"/>
  <c r="AT17" i="16"/>
  <c r="D10" i="2"/>
  <c r="J9" i="16"/>
  <c r="I9" i="16"/>
  <c r="AT146" i="16"/>
  <c r="AT138" i="16"/>
  <c r="AT118" i="16"/>
  <c r="D15" i="24"/>
  <c r="J110" i="16"/>
  <c r="O110" i="16"/>
  <c r="D7" i="24"/>
  <c r="J102" i="16"/>
  <c r="AT102" i="16"/>
  <c r="O82" i="16"/>
  <c r="D74" i="16"/>
  <c r="M23" i="3"/>
  <c r="N54" i="16" s="1"/>
  <c r="K54" i="16"/>
  <c r="I46" i="16"/>
  <c r="D7" i="3"/>
  <c r="J38" i="16"/>
  <c r="I18" i="16"/>
  <c r="AT11" i="2"/>
  <c r="AT10" i="16"/>
  <c r="D11" i="2"/>
  <c r="J10" i="16"/>
  <c r="AT149" i="16"/>
  <c r="D14" i="188"/>
  <c r="J141" i="16"/>
  <c r="I141" i="16"/>
  <c r="D113" i="16"/>
  <c r="M18" i="24"/>
  <c r="N113" i="16" s="1"/>
  <c r="K113" i="16"/>
  <c r="AT105" i="16"/>
  <c r="D85" i="16"/>
  <c r="K85" i="16"/>
  <c r="M22" i="320"/>
  <c r="N85" i="16" s="1"/>
  <c r="AT77" i="16"/>
  <c r="AT18" i="3"/>
  <c r="AT49" i="16"/>
  <c r="M18" i="3"/>
  <c r="N49" i="16" s="1"/>
  <c r="K49" i="16"/>
  <c r="D14" i="2"/>
  <c r="J13" i="16"/>
  <c r="D13" i="16"/>
  <c r="I19" i="16"/>
  <c r="D19" i="16"/>
  <c r="M20" i="2"/>
  <c r="N19" i="16" s="1"/>
  <c r="K19" i="16"/>
  <c r="AT142" i="16"/>
  <c r="M19" i="24"/>
  <c r="N114" i="16" s="1"/>
  <c r="K114" i="16"/>
  <c r="D7" i="320"/>
  <c r="J70" i="16"/>
  <c r="I22" i="16"/>
  <c r="I117" i="16"/>
  <c r="K117" i="16"/>
  <c r="M22" i="24"/>
  <c r="N117" i="16" s="1"/>
  <c r="D81" i="16"/>
  <c r="D14" i="3"/>
  <c r="J45" i="16"/>
  <c r="AT14" i="3"/>
  <c r="AT45" i="16"/>
  <c r="D17" i="188"/>
  <c r="J144" i="16"/>
  <c r="M17" i="188"/>
  <c r="N144" i="16" s="1"/>
  <c r="K144" i="16"/>
  <c r="I136" i="16"/>
  <c r="AT116" i="16"/>
  <c r="M21" i="24"/>
  <c r="N116" i="16" s="1"/>
  <c r="K116" i="16"/>
  <c r="D13" i="24"/>
  <c r="J108" i="16"/>
  <c r="D108" i="16"/>
  <c r="I100" i="16"/>
  <c r="AT80" i="16"/>
  <c r="AT72" i="16"/>
  <c r="O52" i="16"/>
  <c r="AT13" i="3"/>
  <c r="AT44" i="16"/>
  <c r="D44" i="16"/>
  <c r="AT5" i="3"/>
  <c r="AT36" i="16"/>
  <c r="D36" i="16"/>
  <c r="D17" i="2"/>
  <c r="J16" i="16"/>
  <c r="D16" i="16"/>
  <c r="D147" i="16"/>
  <c r="D12" i="188"/>
  <c r="J139" i="16"/>
  <c r="AT139" i="16"/>
  <c r="D131" i="16"/>
  <c r="D16" i="24"/>
  <c r="J111" i="16"/>
  <c r="O111" i="16"/>
  <c r="D103" i="16"/>
  <c r="O83" i="16"/>
  <c r="I75" i="16"/>
  <c r="AT67" i="16"/>
  <c r="I47" i="16"/>
  <c r="AT8" i="3"/>
  <c r="AT39" i="16"/>
  <c r="D23" i="188"/>
  <c r="J150" i="16"/>
  <c r="O150" i="16"/>
  <c r="D11" i="24"/>
  <c r="J106" i="16"/>
  <c r="O50" i="16"/>
  <c r="D14" i="16"/>
  <c r="I137" i="16"/>
  <c r="D101" i="16"/>
  <c r="AT140" i="16"/>
  <c r="D132" i="16"/>
  <c r="M17" i="24"/>
  <c r="N112" i="16" s="1"/>
  <c r="K112" i="16"/>
  <c r="M21" i="320"/>
  <c r="N84" i="16" s="1"/>
  <c r="K84" i="16"/>
  <c r="AT17" i="3"/>
  <c r="AT48" i="16"/>
  <c r="I20" i="16"/>
  <c r="AT135" i="16"/>
  <c r="K115" i="16"/>
  <c r="M20" i="24"/>
  <c r="N115" i="16" s="1"/>
  <c r="AT107" i="16"/>
  <c r="D79" i="16"/>
  <c r="AT20" i="3"/>
  <c r="AT51" i="16"/>
  <c r="O51" i="16"/>
  <c r="AT4" i="3"/>
  <c r="AT35" i="16"/>
  <c r="D10" i="3"/>
  <c r="J41" i="16"/>
  <c r="AT21" i="16"/>
  <c r="I134" i="16"/>
  <c r="D145" i="16"/>
  <c r="D18" i="2"/>
  <c r="J17" i="16"/>
  <c r="D11" i="188"/>
  <c r="J138" i="16"/>
  <c r="O118" i="16"/>
  <c r="I102" i="16"/>
  <c r="AT82" i="16"/>
  <c r="AT74" i="16"/>
  <c r="D54" i="16"/>
  <c r="D149" i="16"/>
  <c r="D6" i="188"/>
  <c r="J133" i="16"/>
  <c r="I113" i="16"/>
  <c r="D22" i="320"/>
  <c r="J85" i="16"/>
  <c r="I77" i="16"/>
  <c r="O49" i="16"/>
  <c r="AT70" i="16"/>
  <c r="D23" i="2"/>
  <c r="J22" i="16"/>
  <c r="M23" i="2"/>
  <c r="N22" i="16" s="1"/>
  <c r="K22" i="16"/>
  <c r="I45" i="16"/>
  <c r="I108" i="16"/>
  <c r="D80" i="16"/>
  <c r="D21" i="3"/>
  <c r="J52" i="16"/>
  <c r="I8" i="16"/>
  <c r="M20" i="188"/>
  <c r="N147" i="16" s="1"/>
  <c r="K147" i="16"/>
  <c r="I139" i="16"/>
  <c r="D8" i="24"/>
  <c r="J103" i="16"/>
  <c r="D12" i="320"/>
  <c r="J75" i="16"/>
  <c r="D67" i="16"/>
  <c r="D106" i="16"/>
  <c r="D21" i="188"/>
  <c r="J148" i="16"/>
  <c r="D17" i="24"/>
  <c r="J112" i="16"/>
  <c r="AT104" i="16"/>
  <c r="AT84" i="16"/>
  <c r="I48" i="16"/>
  <c r="D40" i="16"/>
  <c r="D148" i="16"/>
  <c r="D140" i="16"/>
  <c r="I132" i="16"/>
  <c r="I104" i="16"/>
  <c r="I84" i="16"/>
  <c r="I40" i="16"/>
  <c r="D21" i="2"/>
  <c r="J20" i="16"/>
  <c r="AT20" i="16"/>
  <c r="AT13" i="2"/>
  <c r="AT12" i="16"/>
  <c r="D5" i="2"/>
  <c r="J4" i="16"/>
  <c r="I143" i="16"/>
  <c r="O143" i="16"/>
  <c r="D12" i="24"/>
  <c r="J107" i="16"/>
  <c r="AT99" i="16"/>
  <c r="I79" i="16"/>
  <c r="AT71" i="16"/>
  <c r="I43" i="16"/>
  <c r="AT148" i="16"/>
  <c r="I140" i="16"/>
  <c r="D9" i="24"/>
  <c r="J104" i="16"/>
  <c r="D104" i="16"/>
  <c r="O84" i="16"/>
  <c r="D13" i="320"/>
  <c r="J76" i="16"/>
  <c r="D76" i="16"/>
  <c r="D5" i="320"/>
  <c r="J68" i="16"/>
  <c r="AT68" i="16"/>
  <c r="D17" i="3"/>
  <c r="J48" i="16"/>
  <c r="D48" i="16"/>
  <c r="D9" i="3"/>
  <c r="J40" i="16"/>
  <c r="O20" i="16"/>
  <c r="I12" i="16"/>
  <c r="AT143" i="16"/>
  <c r="D8" i="188"/>
  <c r="J135" i="16"/>
  <c r="AT115" i="16"/>
  <c r="D99" i="16"/>
  <c r="I71" i="16"/>
  <c r="K51" i="16"/>
  <c r="M20" i="3"/>
  <c r="N51" i="16" s="1"/>
  <c r="D43" i="16"/>
  <c r="D15" i="16"/>
  <c r="D8" i="2"/>
  <c r="J7" i="16"/>
  <c r="D7" i="16"/>
  <c r="I69" i="16"/>
  <c r="O21" i="16"/>
  <c r="D5" i="16"/>
  <c r="AT12" i="2"/>
  <c r="AT11" i="16"/>
  <c r="D4" i="2"/>
  <c r="J3" i="16"/>
  <c r="D3" i="16"/>
  <c r="AT134" i="16"/>
  <c r="I86" i="16"/>
  <c r="D15" i="320"/>
  <c r="J78" i="16"/>
  <c r="D42" i="16"/>
  <c r="AT7" i="2"/>
  <c r="AT6" i="16"/>
  <c r="AT145" i="16"/>
  <c r="D109" i="16"/>
  <c r="I73" i="16"/>
  <c r="AT22" i="3"/>
  <c r="AT53" i="16"/>
  <c r="M22" i="3"/>
  <c r="N53" i="16" s="1"/>
  <c r="K53" i="16"/>
  <c r="D17" i="16"/>
  <c r="I17" i="16"/>
  <c r="D146" i="16"/>
  <c r="I138" i="16"/>
  <c r="I118" i="16"/>
  <c r="AT110" i="16"/>
  <c r="D102" i="16"/>
  <c r="I82" i="16"/>
  <c r="M19" i="320"/>
  <c r="N82" i="16" s="1"/>
  <c r="K82" i="16"/>
  <c r="I54" i="16"/>
  <c r="AT23" i="3"/>
  <c r="AT54" i="16"/>
  <c r="D46" i="16"/>
  <c r="O46" i="16"/>
  <c r="AT7" i="3"/>
  <c r="AT38" i="16"/>
  <c r="D19" i="2"/>
  <c r="J18" i="16"/>
  <c r="O18" i="16"/>
  <c r="I10" i="16"/>
  <c r="D10" i="16"/>
  <c r="D22" i="188"/>
  <c r="J149" i="16"/>
  <c r="O149" i="16"/>
  <c r="AT141" i="16"/>
  <c r="AT133" i="16"/>
  <c r="D18" i="24"/>
  <c r="J113" i="16"/>
  <c r="AT113" i="16"/>
  <c r="D105" i="16"/>
  <c r="I85" i="16"/>
  <c r="D77" i="16"/>
  <c r="D18" i="3"/>
  <c r="J49" i="16"/>
  <c r="AT14" i="2"/>
  <c r="AT13" i="16"/>
  <c r="AT20" i="2"/>
  <c r="AT19" i="16"/>
  <c r="D15" i="188"/>
  <c r="J142" i="16"/>
  <c r="O142" i="16"/>
  <c r="I114" i="16"/>
  <c r="AT114" i="16"/>
  <c r="D70" i="16"/>
  <c r="O22" i="16"/>
  <c r="AT117" i="16"/>
  <c r="AT81" i="16"/>
  <c r="O81" i="16"/>
  <c r="D45" i="16"/>
  <c r="D144" i="16"/>
  <c r="D9" i="188"/>
  <c r="J136" i="16"/>
  <c r="D21" i="24"/>
  <c r="J116" i="16"/>
  <c r="D116" i="16"/>
  <c r="D100" i="16"/>
  <c r="O80" i="16"/>
  <c r="I72" i="16"/>
  <c r="M21" i="3"/>
  <c r="N52" i="16" s="1"/>
  <c r="K52" i="16"/>
  <c r="D13" i="3"/>
  <c r="J44" i="16"/>
  <c r="I44" i="16"/>
  <c r="D5" i="3"/>
  <c r="J36" i="16"/>
  <c r="AT17" i="2"/>
  <c r="AT16" i="16"/>
  <c r="D9" i="2"/>
  <c r="J8" i="16"/>
  <c r="AT9" i="2"/>
  <c r="AT8" i="16"/>
  <c r="D20" i="188"/>
  <c r="J147" i="16"/>
  <c r="AT147" i="16"/>
  <c r="D4" i="188"/>
  <c r="J131" i="16"/>
  <c r="D111" i="16"/>
  <c r="D20" i="320"/>
  <c r="J83" i="16"/>
  <c r="I83" i="16"/>
  <c r="K83" i="16"/>
  <c r="M20" i="320"/>
  <c r="N83" i="16" s="1"/>
  <c r="D75" i="16"/>
  <c r="I67" i="16"/>
  <c r="AT16" i="3"/>
  <c r="AT47" i="16"/>
  <c r="I39" i="16"/>
  <c r="AT150" i="16"/>
  <c r="M23" i="188"/>
  <c r="N150" i="16" s="1"/>
  <c r="K150" i="16"/>
  <c r="AT106" i="16"/>
  <c r="D19" i="3"/>
  <c r="J50" i="16"/>
  <c r="M19" i="3"/>
  <c r="N50" i="16" s="1"/>
  <c r="K50" i="16"/>
  <c r="I14" i="16"/>
  <c r="D10" i="188"/>
  <c r="J137" i="16"/>
  <c r="AT6" i="3"/>
  <c r="AT37" i="16"/>
  <c r="O108" i="16" l="1"/>
  <c r="O44" i="16"/>
  <c r="O13" i="16"/>
  <c r="O14" i="16"/>
  <c r="O112" i="16"/>
  <c r="O45" i="16"/>
  <c r="O79" i="16"/>
  <c r="O140" i="16"/>
  <c r="O15" i="16"/>
  <c r="O12" i="16"/>
  <c r="O48" i="16"/>
  <c r="O16" i="16"/>
  <c r="O134" i="16"/>
  <c r="O3" i="16"/>
  <c r="O75" i="16"/>
  <c r="O131" i="16"/>
  <c r="O103" i="16"/>
  <c r="O70" i="16"/>
  <c r="O6" i="16"/>
  <c r="O38" i="16"/>
  <c r="O69" i="16"/>
  <c r="O138" i="16"/>
  <c r="O37" i="16"/>
  <c r="O137" i="16"/>
  <c r="O74" i="16"/>
  <c r="O133" i="16"/>
  <c r="O40" i="16"/>
  <c r="O39" i="16"/>
  <c r="O41" i="16"/>
  <c r="O72" i="16"/>
  <c r="O68" i="16"/>
  <c r="O135" i="16"/>
  <c r="O67" i="16"/>
  <c r="O9" i="16"/>
  <c r="O100" i="16"/>
  <c r="O42" i="16"/>
  <c r="O5" i="16"/>
  <c r="O136" i="16"/>
  <c r="AV25" i="16"/>
  <c r="AV31" i="16"/>
  <c r="AV30" i="16"/>
  <c r="AV28" i="16"/>
  <c r="E131" i="16"/>
  <c r="AU17" i="2"/>
  <c r="AU16" i="16"/>
  <c r="E36" i="16"/>
  <c r="E44" i="16"/>
  <c r="E136" i="16"/>
  <c r="E142" i="16"/>
  <c r="E113" i="16"/>
  <c r="AU7" i="3"/>
  <c r="AU38" i="16"/>
  <c r="AU23" i="3"/>
  <c r="AU54" i="16"/>
  <c r="E78" i="16"/>
  <c r="E3" i="16"/>
  <c r="E20" i="16"/>
  <c r="E112" i="16"/>
  <c r="E75" i="16"/>
  <c r="E103" i="16"/>
  <c r="E52" i="16"/>
  <c r="E85" i="16"/>
  <c r="E133" i="16"/>
  <c r="E17" i="16"/>
  <c r="E41" i="16"/>
  <c r="AU20" i="3"/>
  <c r="AU51" i="16"/>
  <c r="E141" i="16"/>
  <c r="AU11" i="2"/>
  <c r="AU10" i="16"/>
  <c r="AU18" i="2"/>
  <c r="AU17" i="16"/>
  <c r="E53" i="16"/>
  <c r="E6" i="16"/>
  <c r="E42" i="16"/>
  <c r="E5" i="16"/>
  <c r="AU19" i="3"/>
  <c r="AU50" i="16"/>
  <c r="E81" i="16"/>
  <c r="E77" i="16"/>
  <c r="E134" i="16"/>
  <c r="AU16" i="2"/>
  <c r="AU15" i="16"/>
  <c r="AU15" i="2"/>
  <c r="AU14" i="16"/>
  <c r="E47" i="16"/>
  <c r="AU15" i="3"/>
  <c r="AU46" i="16"/>
  <c r="E118" i="16"/>
  <c r="AU10" i="2"/>
  <c r="AU9" i="16"/>
  <c r="AU12" i="3"/>
  <c r="AU43" i="16"/>
  <c r="E51" i="16"/>
  <c r="E99" i="16"/>
  <c r="E115" i="16"/>
  <c r="AU40" i="16"/>
  <c r="AU9" i="3"/>
  <c r="AU19" i="2"/>
  <c r="AU18" i="16"/>
  <c r="E54" i="16"/>
  <c r="E146" i="16"/>
  <c r="E50" i="16"/>
  <c r="AU16" i="3"/>
  <c r="AU47" i="16"/>
  <c r="E8" i="16"/>
  <c r="AU22" i="3"/>
  <c r="AU53" i="16"/>
  <c r="AU12" i="2"/>
  <c r="AU11" i="16"/>
  <c r="E135" i="16"/>
  <c r="E40" i="16"/>
  <c r="E48" i="16"/>
  <c r="E104" i="16"/>
  <c r="E107" i="16"/>
  <c r="E4" i="16"/>
  <c r="E106" i="16"/>
  <c r="E150" i="16"/>
  <c r="AU5" i="3"/>
  <c r="AU36" i="16"/>
  <c r="E45" i="16"/>
  <c r="E13" i="16"/>
  <c r="E9" i="16"/>
  <c r="E15" i="16"/>
  <c r="E71" i="16"/>
  <c r="E79" i="16"/>
  <c r="E143" i="16"/>
  <c r="AU21" i="3"/>
  <c r="AU52" i="16"/>
  <c r="E114" i="16"/>
  <c r="E73" i="16"/>
  <c r="E80" i="16"/>
  <c r="E19" i="16"/>
  <c r="E105" i="16"/>
  <c r="AU5" i="2"/>
  <c r="AU4" i="16"/>
  <c r="E83" i="16"/>
  <c r="E147" i="16"/>
  <c r="E116" i="16"/>
  <c r="AU20" i="2"/>
  <c r="AU19" i="16"/>
  <c r="E49" i="16"/>
  <c r="E149" i="16"/>
  <c r="E18" i="16"/>
  <c r="AU7" i="2"/>
  <c r="AU6" i="16"/>
  <c r="E148" i="16"/>
  <c r="E22" i="16"/>
  <c r="E138" i="16"/>
  <c r="AU39" i="16"/>
  <c r="AU8" i="3"/>
  <c r="E111" i="16"/>
  <c r="E139" i="16"/>
  <c r="E16" i="16"/>
  <c r="AU13" i="3"/>
  <c r="AU44" i="16"/>
  <c r="E108" i="16"/>
  <c r="E144" i="16"/>
  <c r="AU18" i="3"/>
  <c r="AU49" i="16"/>
  <c r="E10" i="16"/>
  <c r="E109" i="16"/>
  <c r="E11" i="16"/>
  <c r="E21" i="16"/>
  <c r="E74" i="16"/>
  <c r="E69" i="16"/>
  <c r="E14" i="16"/>
  <c r="E39" i="16"/>
  <c r="E67" i="16"/>
  <c r="E46" i="16"/>
  <c r="AU4" i="2"/>
  <c r="AU3" i="16"/>
  <c r="E82" i="16"/>
  <c r="E43" i="16"/>
  <c r="AU6" i="3"/>
  <c r="AU37" i="16"/>
  <c r="E137" i="16"/>
  <c r="AU9" i="2"/>
  <c r="AU8" i="16"/>
  <c r="AU14" i="2"/>
  <c r="AU13" i="16"/>
  <c r="E7" i="16"/>
  <c r="E68" i="16"/>
  <c r="E76" i="16"/>
  <c r="AU12" i="16"/>
  <c r="AU13" i="2"/>
  <c r="AU4" i="3"/>
  <c r="AU35" i="16"/>
  <c r="AU17" i="3"/>
  <c r="AU48" i="16"/>
  <c r="AU14" i="3"/>
  <c r="AU45" i="16"/>
  <c r="E70" i="16"/>
  <c r="E38" i="16"/>
  <c r="E102" i="16"/>
  <c r="E110" i="16"/>
  <c r="AU10" i="3"/>
  <c r="AU41" i="16"/>
  <c r="E12" i="16"/>
  <c r="E132" i="16"/>
  <c r="E84" i="16"/>
  <c r="E140" i="16"/>
  <c r="E37" i="16"/>
  <c r="E101" i="16"/>
  <c r="E72" i="16"/>
  <c r="E100" i="16"/>
  <c r="E145" i="16"/>
  <c r="E86" i="16"/>
  <c r="AU6" i="2"/>
  <c r="AU5" i="16"/>
  <c r="E35" i="16"/>
  <c r="E117" i="16"/>
  <c r="AU42" i="16"/>
  <c r="AU11" i="3"/>
  <c r="AU8" i="2"/>
  <c r="AU7" i="16"/>
  <c r="AV42" i="16" l="1"/>
  <c r="AV35" i="16"/>
  <c r="AV13" i="16"/>
  <c r="AV19" i="16"/>
  <c r="AV46" i="16"/>
  <c r="AV14" i="16"/>
  <c r="AV15" i="16"/>
  <c r="AV50" i="16"/>
  <c r="AV17" i="16"/>
  <c r="AV51" i="16"/>
  <c r="AV54" i="16"/>
  <c r="AV48" i="16"/>
  <c r="AV37" i="16"/>
  <c r="AV39" i="16"/>
  <c r="AV4" i="16"/>
  <c r="AV53" i="16"/>
  <c r="AV40" i="16"/>
  <c r="AV16" i="16"/>
  <c r="AV5" i="16"/>
  <c r="AV41" i="16"/>
  <c r="AV6" i="16"/>
  <c r="AV36" i="16"/>
  <c r="AV18" i="16"/>
  <c r="AV12" i="16"/>
  <c r="AV49" i="16"/>
  <c r="AV44" i="16"/>
  <c r="AV47" i="16"/>
  <c r="AV9" i="16"/>
  <c r="AV10" i="16"/>
  <c r="AV7" i="16"/>
  <c r="AV45" i="16"/>
  <c r="AV8" i="16"/>
  <c r="AV3" i="16"/>
  <c r="AV52" i="16"/>
  <c r="AV11" i="16"/>
  <c r="AV43" i="16"/>
  <c r="AV38" i="16"/>
  <c r="J16" i="2" l="1"/>
  <c r="J16" i="320"/>
  <c r="J16" i="188"/>
  <c r="J16" i="3"/>
  <c r="J16" i="24"/>
  <c r="M16" i="188" l="1"/>
  <c r="N143" i="16" s="1"/>
  <c r="K143" i="16"/>
  <c r="M16" i="320"/>
  <c r="N79" i="16" s="1"/>
  <c r="K79" i="16"/>
  <c r="M16" i="24"/>
  <c r="N111" i="16" s="1"/>
  <c r="K111" i="16"/>
  <c r="K47" i="16"/>
  <c r="M16" i="3"/>
  <c r="N47" i="16" s="1"/>
  <c r="M16" i="2"/>
  <c r="N15" i="16" s="1"/>
  <c r="K15" i="16"/>
  <c r="J14" i="24" l="1"/>
  <c r="J9" i="3"/>
  <c r="J13" i="320"/>
  <c r="J13" i="188"/>
  <c r="J11" i="320"/>
  <c r="J9" i="24"/>
  <c r="J10" i="3"/>
  <c r="J14" i="3"/>
  <c r="J15" i="188"/>
  <c r="J13" i="24"/>
  <c r="J10" i="2"/>
  <c r="J14" i="2"/>
  <c r="J15" i="2"/>
  <c r="J14" i="320"/>
  <c r="J12" i="2"/>
  <c r="J13" i="2"/>
  <c r="J12" i="188"/>
  <c r="J10" i="188"/>
  <c r="J12" i="24"/>
  <c r="J11" i="3"/>
  <c r="J11" i="2"/>
  <c r="J12" i="3"/>
  <c r="J10" i="24"/>
  <c r="J14" i="188"/>
  <c r="J15" i="320"/>
  <c r="J15" i="3"/>
  <c r="J9" i="2"/>
  <c r="J9" i="188"/>
  <c r="J11" i="188"/>
  <c r="J12" i="320"/>
  <c r="J10" i="320"/>
  <c r="J13" i="3"/>
  <c r="J15" i="24"/>
  <c r="J9" i="320"/>
  <c r="J11" i="24"/>
  <c r="J8" i="3"/>
  <c r="J7" i="188"/>
  <c r="J6" i="188"/>
  <c r="J4" i="24"/>
  <c r="J8" i="24"/>
  <c r="J7" i="3"/>
  <c r="J7" i="320"/>
  <c r="J4" i="2"/>
  <c r="J8" i="320"/>
  <c r="J7" i="2"/>
  <c r="J5" i="320"/>
  <c r="J6" i="320"/>
  <c r="J6" i="3"/>
  <c r="J4" i="320"/>
  <c r="J5" i="3"/>
  <c r="J6" i="2"/>
  <c r="J4" i="3"/>
  <c r="J5" i="24"/>
  <c r="J8" i="2"/>
  <c r="J5" i="188"/>
  <c r="J8" i="188"/>
  <c r="J5" i="2"/>
  <c r="J6" i="24"/>
  <c r="J4" i="188"/>
  <c r="J7" i="24"/>
  <c r="K136" i="16" l="1"/>
  <c r="K12" i="16"/>
  <c r="K45" i="16"/>
  <c r="K106" i="16"/>
  <c r="K73" i="16"/>
  <c r="K8" i="16"/>
  <c r="K105" i="16"/>
  <c r="K107" i="16"/>
  <c r="K11" i="16"/>
  <c r="K9" i="16"/>
  <c r="K41" i="16"/>
  <c r="K76" i="16"/>
  <c r="K42" i="16"/>
  <c r="K72" i="16"/>
  <c r="K75" i="16"/>
  <c r="K46" i="16"/>
  <c r="K43" i="16"/>
  <c r="K137" i="16"/>
  <c r="K77" i="16"/>
  <c r="K108" i="16"/>
  <c r="K104" i="16"/>
  <c r="K40" i="16"/>
  <c r="K44" i="16"/>
  <c r="K141" i="16"/>
  <c r="K13" i="16"/>
  <c r="K140" i="16"/>
  <c r="K110" i="16"/>
  <c r="K138" i="16"/>
  <c r="K78" i="16"/>
  <c r="K10" i="16"/>
  <c r="K139" i="16"/>
  <c r="K14" i="16"/>
  <c r="K142" i="16"/>
  <c r="K74" i="16"/>
  <c r="K109" i="16"/>
  <c r="K3" i="16"/>
  <c r="K101" i="16"/>
  <c r="K7" i="16"/>
  <c r="K36" i="16"/>
  <c r="K68" i="16"/>
  <c r="K70" i="16"/>
  <c r="K133" i="16"/>
  <c r="K131" i="16"/>
  <c r="K132" i="16"/>
  <c r="K69" i="16"/>
  <c r="K99" i="16"/>
  <c r="K4" i="16"/>
  <c r="K100" i="16"/>
  <c r="K67" i="16"/>
  <c r="K6" i="16"/>
  <c r="K38" i="16"/>
  <c r="K134" i="16"/>
  <c r="K5" i="16"/>
  <c r="K102" i="16"/>
  <c r="K135" i="16"/>
  <c r="K35" i="16"/>
  <c r="K37" i="16"/>
  <c r="K71" i="16"/>
  <c r="K103" i="16"/>
  <c r="K39" i="16"/>
  <c r="AQ67" i="1" l="1"/>
  <c r="AQ66" i="1"/>
  <c r="AQ20" i="1"/>
  <c r="AR20" i="1" s="1"/>
  <c r="AQ21" i="1"/>
  <c r="AR21" i="1" s="1"/>
  <c r="AQ19" i="1"/>
  <c r="AR19" i="1" s="1"/>
  <c r="AQ7" i="1"/>
  <c r="AR7" i="1" s="1"/>
  <c r="AQ11" i="1"/>
  <c r="AR11" i="1" s="1"/>
  <c r="AQ15" i="1"/>
  <c r="AR15" i="1" s="1"/>
  <c r="AQ22" i="1"/>
  <c r="AR22" i="1" s="1"/>
  <c r="AQ26" i="1"/>
  <c r="AR26" i="1" s="1"/>
  <c r="AQ30" i="1"/>
  <c r="AR30" i="1" s="1"/>
  <c r="AQ34" i="1"/>
  <c r="AR34" i="1" s="1"/>
  <c r="AQ38" i="1"/>
  <c r="AR38" i="1" s="1"/>
  <c r="AQ42" i="1"/>
  <c r="AR42" i="1" s="1"/>
  <c r="AQ46" i="1"/>
  <c r="AR46" i="1" s="1"/>
  <c r="AQ50" i="1"/>
  <c r="AR50" i="1" s="1"/>
  <c r="AQ54" i="1"/>
  <c r="AR54" i="1" s="1"/>
  <c r="AQ58" i="1"/>
  <c r="AQ62" i="1"/>
  <c r="AQ51" i="1"/>
  <c r="AR51" i="1" s="1"/>
  <c r="AQ63" i="1"/>
  <c r="AQ10" i="1"/>
  <c r="AR10" i="1" s="1"/>
  <c r="AQ25" i="1"/>
  <c r="AR25" i="1" s="1"/>
  <c r="AQ37" i="1"/>
  <c r="AR37" i="1" s="1"/>
  <c r="AQ49" i="1"/>
  <c r="AR49" i="1" s="1"/>
  <c r="AQ61" i="1"/>
  <c r="AQ8" i="1"/>
  <c r="AR8" i="1" s="1"/>
  <c r="AQ12" i="1"/>
  <c r="AR12" i="1" s="1"/>
  <c r="AQ16" i="1"/>
  <c r="AR16" i="1" s="1"/>
  <c r="AQ23" i="1"/>
  <c r="AR23" i="1" s="1"/>
  <c r="AQ27" i="1"/>
  <c r="AR27" i="1" s="1"/>
  <c r="AQ31" i="1"/>
  <c r="AR31" i="1" s="1"/>
  <c r="AQ35" i="1"/>
  <c r="AR35" i="1" s="1"/>
  <c r="AQ39" i="1"/>
  <c r="AR39" i="1" s="1"/>
  <c r="AQ43" i="1"/>
  <c r="AR43" i="1" s="1"/>
  <c r="AQ47" i="1"/>
  <c r="AR47" i="1" s="1"/>
  <c r="AQ55" i="1"/>
  <c r="AR55" i="1" s="1"/>
  <c r="AQ59" i="1"/>
  <c r="AQ6" i="1"/>
  <c r="AR6" i="1" s="1"/>
  <c r="AQ18" i="1"/>
  <c r="AR18" i="1" s="1"/>
  <c r="AQ33" i="1"/>
  <c r="AR33" i="1" s="1"/>
  <c r="AQ53" i="1"/>
  <c r="AR53" i="1" s="1"/>
  <c r="AQ65" i="1"/>
  <c r="AQ5" i="1"/>
  <c r="AR5" i="1" s="1"/>
  <c r="AQ9" i="1"/>
  <c r="AR9" i="1" s="1"/>
  <c r="AQ13" i="1"/>
  <c r="AR13" i="1" s="1"/>
  <c r="AQ17" i="1"/>
  <c r="AR17" i="1" s="1"/>
  <c r="AQ24" i="1"/>
  <c r="AR24" i="1" s="1"/>
  <c r="AQ28" i="1"/>
  <c r="AR28" i="1" s="1"/>
  <c r="AQ32" i="1"/>
  <c r="AR32" i="1" s="1"/>
  <c r="AQ36" i="1"/>
  <c r="AR36" i="1" s="1"/>
  <c r="AQ40" i="1"/>
  <c r="AR40" i="1" s="1"/>
  <c r="AQ44" i="1"/>
  <c r="AR44" i="1" s="1"/>
  <c r="AQ48" i="1"/>
  <c r="AR48" i="1" s="1"/>
  <c r="AQ52" i="1"/>
  <c r="AR52" i="1" s="1"/>
  <c r="AQ56" i="1"/>
  <c r="AR56" i="1" s="1"/>
  <c r="AQ60" i="1"/>
  <c r="AQ64" i="1"/>
  <c r="AQ4" i="1"/>
  <c r="AR4" i="1" s="1"/>
  <c r="AQ14" i="1"/>
  <c r="AR14" i="1" s="1"/>
  <c r="AQ29" i="1"/>
  <c r="AR29" i="1" s="1"/>
  <c r="AQ41" i="1"/>
  <c r="AR41" i="1" s="1"/>
  <c r="AQ45" i="1"/>
  <c r="AR45" i="1" s="1"/>
  <c r="AQ57" i="1"/>
  <c r="M9" i="188" l="1"/>
  <c r="N136" i="16" s="1"/>
  <c r="M9" i="24"/>
  <c r="N104" i="16" s="1"/>
  <c r="M9" i="2"/>
  <c r="N8" i="16" s="1"/>
  <c r="M9" i="320"/>
  <c r="N72" i="16" s="1"/>
  <c r="M9" i="3"/>
  <c r="N40" i="16" s="1"/>
  <c r="M10" i="24"/>
  <c r="N105" i="16" s="1"/>
  <c r="M10" i="320"/>
  <c r="N73" i="16" s="1"/>
  <c r="M10" i="3"/>
  <c r="N41" i="16" s="1"/>
  <c r="M10" i="2"/>
  <c r="N9" i="16" s="1"/>
  <c r="M10" i="188"/>
  <c r="N137" i="16" s="1"/>
  <c r="M12" i="320"/>
  <c r="N75" i="16" s="1"/>
  <c r="M12" i="3"/>
  <c r="N43" i="16" s="1"/>
  <c r="M12" i="188"/>
  <c r="N139" i="16" s="1"/>
  <c r="M12" i="2"/>
  <c r="N11" i="16" s="1"/>
  <c r="M12" i="24"/>
  <c r="N107" i="16" s="1"/>
  <c r="M11" i="24"/>
  <c r="N106" i="16" s="1"/>
  <c r="M11" i="3"/>
  <c r="N42" i="16" s="1"/>
  <c r="M11" i="188"/>
  <c r="N138" i="16" s="1"/>
  <c r="M11" i="2"/>
  <c r="N10" i="16" s="1"/>
  <c r="M11" i="320"/>
  <c r="N74" i="16" s="1"/>
  <c r="M14" i="3"/>
  <c r="N45" i="16" s="1"/>
  <c r="M14" i="24"/>
  <c r="N109" i="16" s="1"/>
  <c r="M14" i="188"/>
  <c r="N141" i="16" s="1"/>
  <c r="M14" i="320"/>
  <c r="N77" i="16" s="1"/>
  <c r="M14" i="2"/>
  <c r="N13" i="16" s="1"/>
  <c r="M15" i="188"/>
  <c r="N142" i="16" s="1"/>
  <c r="M15" i="3"/>
  <c r="N46" i="16" s="1"/>
  <c r="M15" i="24"/>
  <c r="N110" i="16" s="1"/>
  <c r="M15" i="320"/>
  <c r="N78" i="16" s="1"/>
  <c r="M15" i="2"/>
  <c r="N14" i="16" s="1"/>
  <c r="M13" i="3"/>
  <c r="N44" i="16" s="1"/>
  <c r="M13" i="320"/>
  <c r="N76" i="16" s="1"/>
  <c r="M13" i="24"/>
  <c r="N108" i="16" s="1"/>
  <c r="M13" i="188"/>
  <c r="N140" i="16" s="1"/>
  <c r="M13" i="2"/>
  <c r="N12" i="16" s="1"/>
  <c r="M5" i="320"/>
  <c r="N68" i="16" s="1"/>
  <c r="M5" i="188"/>
  <c r="N132" i="16" s="1"/>
  <c r="M5" i="24"/>
  <c r="N100" i="16" s="1"/>
  <c r="M5" i="3"/>
  <c r="N36" i="16" s="1"/>
  <c r="M5" i="2"/>
  <c r="N4" i="16" s="1"/>
  <c r="M8" i="2"/>
  <c r="N7" i="16" s="1"/>
  <c r="M8" i="320"/>
  <c r="N71" i="16" s="1"/>
  <c r="M8" i="3"/>
  <c r="N39" i="16" s="1"/>
  <c r="M8" i="188"/>
  <c r="N135" i="16" s="1"/>
  <c r="M8" i="24"/>
  <c r="N103" i="16" s="1"/>
  <c r="M7" i="188"/>
  <c r="N134" i="16" s="1"/>
  <c r="M7" i="2"/>
  <c r="N6" i="16" s="1"/>
  <c r="M7" i="24"/>
  <c r="N102" i="16" s="1"/>
  <c r="M7" i="320"/>
  <c r="N70" i="16" s="1"/>
  <c r="M7" i="3"/>
  <c r="N38" i="16" s="1"/>
  <c r="M4" i="2"/>
  <c r="N3" i="16" s="1"/>
  <c r="M4" i="3"/>
  <c r="N35" i="16" s="1"/>
  <c r="M4" i="24"/>
  <c r="N99" i="16" s="1"/>
  <c r="M4" i="188"/>
  <c r="N131" i="16" s="1"/>
  <c r="M4" i="320"/>
  <c r="N67" i="16" s="1"/>
  <c r="M6" i="188"/>
  <c r="N133" i="16" s="1"/>
  <c r="M6" i="320"/>
  <c r="N69" i="16" s="1"/>
  <c r="M6" i="2"/>
  <c r="N5" i="16" s="1"/>
  <c r="M6" i="3"/>
  <c r="N37" i="16" s="1"/>
  <c r="M6" i="24"/>
  <c r="N101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EH_SHOHIN27</author>
  </authors>
  <commentList>
    <comment ref="AU2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EH_SHOHIN27: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破袋交換・センター予備在庫・繰越在庫分などの理由を記載</t>
        </r>
      </text>
    </comment>
  </commentList>
</comments>
</file>

<file path=xl/sharedStrings.xml><?xml version="1.0" encoding="utf-8"?>
<sst xmlns="http://schemas.openxmlformats.org/spreadsheetml/2006/main" count="2434" uniqueCount="280">
  <si>
    <t>企画回</t>
    <rPh sb="0" eb="2">
      <t>キカク</t>
    </rPh>
    <rPh sb="2" eb="3">
      <t>カイ</t>
    </rPh>
    <phoneticPr fontId="4"/>
  </si>
  <si>
    <t>伝票番号</t>
    <rPh sb="0" eb="2">
      <t>デンピョウ</t>
    </rPh>
    <rPh sb="2" eb="4">
      <t>バンゴウ</t>
    </rPh>
    <phoneticPr fontId="4"/>
  </si>
  <si>
    <t>商品コード</t>
    <rPh sb="0" eb="2">
      <t>ショウヒン</t>
    </rPh>
    <phoneticPr fontId="4"/>
  </si>
  <si>
    <t>商品名</t>
    <rPh sb="0" eb="3">
      <t>ショウヒンメイ</t>
    </rPh>
    <phoneticPr fontId="4"/>
  </si>
  <si>
    <t>取引先コード</t>
    <rPh sb="0" eb="2">
      <t>トリヒキ</t>
    </rPh>
    <rPh sb="2" eb="3">
      <t>サキ</t>
    </rPh>
    <phoneticPr fontId="4"/>
  </si>
  <si>
    <t>製品重量（ｋｇ）</t>
    <rPh sb="0" eb="2">
      <t>セイヒン</t>
    </rPh>
    <rPh sb="2" eb="4">
      <t>ジュウリョウ</t>
    </rPh>
    <phoneticPr fontId="4"/>
  </si>
  <si>
    <t>仕入先名</t>
    <rPh sb="0" eb="2">
      <t>シイレ</t>
    </rPh>
    <rPh sb="2" eb="3">
      <t>サキ</t>
    </rPh>
    <rPh sb="3" eb="4">
      <t>メイ</t>
    </rPh>
    <phoneticPr fontId="4"/>
  </si>
  <si>
    <t>牛肉仕入れ実績表</t>
    <rPh sb="0" eb="2">
      <t>ギュウニク</t>
    </rPh>
    <rPh sb="2" eb="4">
      <t>シイ</t>
    </rPh>
    <rPh sb="5" eb="7">
      <t>ジッセキ</t>
    </rPh>
    <rPh sb="7" eb="8">
      <t>ヒョウ</t>
    </rPh>
    <phoneticPr fontId="3"/>
  </si>
  <si>
    <t>商品製造年月日</t>
    <rPh sb="0" eb="2">
      <t>ショウヒン</t>
    </rPh>
    <rPh sb="2" eb="4">
      <t>セイゾウ</t>
    </rPh>
    <rPh sb="4" eb="7">
      <t>ネンガッピ</t>
    </rPh>
    <phoneticPr fontId="4"/>
  </si>
  <si>
    <t>規格</t>
    <rPh sb="0" eb="2">
      <t>キカク</t>
    </rPh>
    <phoneticPr fontId="3"/>
  </si>
  <si>
    <t>ロット№</t>
    <phoneticPr fontId="4"/>
  </si>
  <si>
    <t>備考</t>
    <rPh sb="0" eb="2">
      <t>ビコウ</t>
    </rPh>
    <phoneticPr fontId="3"/>
  </si>
  <si>
    <t>通常納品</t>
    <rPh sb="0" eb="2">
      <t>ツウジョウ</t>
    </rPh>
    <rPh sb="2" eb="4">
      <t>ノウヒン</t>
    </rPh>
    <phoneticPr fontId="3"/>
  </si>
  <si>
    <t>追加・その他納品分</t>
    <rPh sb="0" eb="2">
      <t>ツイカ</t>
    </rPh>
    <rPh sb="5" eb="6">
      <t>タ</t>
    </rPh>
    <rPh sb="6" eb="8">
      <t>ノウヒン</t>
    </rPh>
    <rPh sb="8" eb="9">
      <t>ブン</t>
    </rPh>
    <phoneticPr fontId="3"/>
  </si>
  <si>
    <t>「リプレ」注文番号</t>
    <rPh sb="5" eb="7">
      <t>チュウモン</t>
    </rPh>
    <rPh sb="7" eb="9">
      <t>バンゴウ</t>
    </rPh>
    <phoneticPr fontId="3"/>
  </si>
  <si>
    <t>商品センター納品指定年月日</t>
    <rPh sb="0" eb="2">
      <t>ショウヒン</t>
    </rPh>
    <rPh sb="6" eb="8">
      <t>ノウヒン</t>
    </rPh>
    <rPh sb="8" eb="10">
      <t>シテイ</t>
    </rPh>
    <rPh sb="10" eb="13">
      <t>ネンガッピ</t>
    </rPh>
    <phoneticPr fontId="4"/>
  </si>
  <si>
    <t>コービスプロダクト</t>
    <phoneticPr fontId="3"/>
  </si>
  <si>
    <t>１ロット納品パック数（P)</t>
    <rPh sb="4" eb="6">
      <t>ノウヒン</t>
    </rPh>
    <rPh sb="9" eb="10">
      <t>スウ</t>
    </rPh>
    <phoneticPr fontId="4"/>
  </si>
  <si>
    <t>整理番号</t>
    <rPh sb="0" eb="2">
      <t>セイリ</t>
    </rPh>
    <rPh sb="2" eb="4">
      <t>バンゴウ</t>
    </rPh>
    <phoneticPr fontId="4"/>
  </si>
  <si>
    <t xml:space="preserve"> </t>
    <phoneticPr fontId="3"/>
  </si>
  <si>
    <t>ニッシングルメビーフ</t>
  </si>
  <si>
    <t>協同プロセスこうち</t>
  </si>
  <si>
    <t>個体識番号21</t>
    <rPh sb="0" eb="2">
      <t>コタイ</t>
    </rPh>
    <rPh sb="2" eb="3">
      <t>サトシ</t>
    </rPh>
    <rPh sb="3" eb="5">
      <t>バンゴウ</t>
    </rPh>
    <phoneticPr fontId="4"/>
  </si>
  <si>
    <t>個体識番号20</t>
    <rPh sb="0" eb="2">
      <t>コタイ</t>
    </rPh>
    <rPh sb="2" eb="3">
      <t>サトシ</t>
    </rPh>
    <rPh sb="3" eb="5">
      <t>バンゴウ</t>
    </rPh>
    <phoneticPr fontId="4"/>
  </si>
  <si>
    <t>個体識番号18</t>
    <rPh sb="0" eb="2">
      <t>コタイ</t>
    </rPh>
    <rPh sb="2" eb="3">
      <t>サトシ</t>
    </rPh>
    <rPh sb="3" eb="5">
      <t>バンゴウ</t>
    </rPh>
    <phoneticPr fontId="4"/>
  </si>
  <si>
    <t>個体識番号19</t>
    <rPh sb="0" eb="2">
      <t>コタイ</t>
    </rPh>
    <rPh sb="2" eb="3">
      <t>サトシ</t>
    </rPh>
    <rPh sb="3" eb="5">
      <t>バンゴウ</t>
    </rPh>
    <phoneticPr fontId="4"/>
  </si>
  <si>
    <t>個体識番号1</t>
    <rPh sb="0" eb="2">
      <t>コタイ</t>
    </rPh>
    <rPh sb="2" eb="3">
      <t>サトシ</t>
    </rPh>
    <rPh sb="3" eb="5">
      <t>バンゴウ</t>
    </rPh>
    <phoneticPr fontId="4"/>
  </si>
  <si>
    <t>個体識番号2</t>
    <rPh sb="0" eb="2">
      <t>コタイ</t>
    </rPh>
    <rPh sb="2" eb="3">
      <t>サトシ</t>
    </rPh>
    <rPh sb="3" eb="5">
      <t>バンゴウ</t>
    </rPh>
    <phoneticPr fontId="4"/>
  </si>
  <si>
    <t>個体識番号3</t>
    <rPh sb="0" eb="2">
      <t>コタイ</t>
    </rPh>
    <rPh sb="2" eb="3">
      <t>サトシ</t>
    </rPh>
    <rPh sb="3" eb="5">
      <t>バンゴウ</t>
    </rPh>
    <phoneticPr fontId="4"/>
  </si>
  <si>
    <t>個体識番号4</t>
    <rPh sb="0" eb="2">
      <t>コタイ</t>
    </rPh>
    <rPh sb="2" eb="3">
      <t>サトシ</t>
    </rPh>
    <rPh sb="3" eb="5">
      <t>バンゴウ</t>
    </rPh>
    <phoneticPr fontId="4"/>
  </si>
  <si>
    <t>個体識番号5</t>
    <rPh sb="0" eb="2">
      <t>コタイ</t>
    </rPh>
    <rPh sb="2" eb="3">
      <t>サトシ</t>
    </rPh>
    <rPh sb="3" eb="5">
      <t>バンゴウ</t>
    </rPh>
    <phoneticPr fontId="4"/>
  </si>
  <si>
    <t>個体識番号6</t>
    <rPh sb="0" eb="2">
      <t>コタイ</t>
    </rPh>
    <rPh sb="2" eb="3">
      <t>サトシ</t>
    </rPh>
    <rPh sb="3" eb="5">
      <t>バンゴウ</t>
    </rPh>
    <phoneticPr fontId="4"/>
  </si>
  <si>
    <t>個体識番号7</t>
    <rPh sb="0" eb="2">
      <t>コタイ</t>
    </rPh>
    <rPh sb="2" eb="3">
      <t>サトシ</t>
    </rPh>
    <rPh sb="3" eb="5">
      <t>バンゴウ</t>
    </rPh>
    <phoneticPr fontId="4"/>
  </si>
  <si>
    <t>個体識番号8</t>
    <rPh sb="0" eb="2">
      <t>コタイ</t>
    </rPh>
    <rPh sb="2" eb="3">
      <t>サトシ</t>
    </rPh>
    <rPh sb="3" eb="5">
      <t>バンゴウ</t>
    </rPh>
    <phoneticPr fontId="4"/>
  </si>
  <si>
    <t>個体識番号9</t>
    <rPh sb="0" eb="2">
      <t>コタイ</t>
    </rPh>
    <rPh sb="2" eb="3">
      <t>サトシ</t>
    </rPh>
    <rPh sb="3" eb="5">
      <t>バンゴウ</t>
    </rPh>
    <phoneticPr fontId="4"/>
  </si>
  <si>
    <t>個体識番号10</t>
    <rPh sb="0" eb="2">
      <t>コタイ</t>
    </rPh>
    <rPh sb="2" eb="3">
      <t>サトシ</t>
    </rPh>
    <rPh sb="3" eb="5">
      <t>バンゴウ</t>
    </rPh>
    <phoneticPr fontId="4"/>
  </si>
  <si>
    <t>個体識番号11</t>
    <rPh sb="0" eb="2">
      <t>コタイ</t>
    </rPh>
    <rPh sb="2" eb="3">
      <t>サトシ</t>
    </rPh>
    <rPh sb="3" eb="5">
      <t>バンゴウ</t>
    </rPh>
    <phoneticPr fontId="4"/>
  </si>
  <si>
    <t>個体識番号12</t>
    <rPh sb="0" eb="2">
      <t>コタイ</t>
    </rPh>
    <rPh sb="2" eb="3">
      <t>サトシ</t>
    </rPh>
    <rPh sb="3" eb="5">
      <t>バンゴウ</t>
    </rPh>
    <phoneticPr fontId="4"/>
  </si>
  <si>
    <t>個体識番号13</t>
    <rPh sb="0" eb="2">
      <t>コタイ</t>
    </rPh>
    <rPh sb="2" eb="3">
      <t>サトシ</t>
    </rPh>
    <rPh sb="3" eb="5">
      <t>バンゴウ</t>
    </rPh>
    <phoneticPr fontId="4"/>
  </si>
  <si>
    <t>個体識番号14</t>
    <rPh sb="0" eb="2">
      <t>コタイ</t>
    </rPh>
    <rPh sb="2" eb="3">
      <t>サトシ</t>
    </rPh>
    <rPh sb="3" eb="5">
      <t>バンゴウ</t>
    </rPh>
    <phoneticPr fontId="4"/>
  </si>
  <si>
    <t>個体識番号15</t>
    <rPh sb="0" eb="2">
      <t>コタイ</t>
    </rPh>
    <rPh sb="2" eb="3">
      <t>サトシ</t>
    </rPh>
    <rPh sb="3" eb="5">
      <t>バンゴウ</t>
    </rPh>
    <phoneticPr fontId="4"/>
  </si>
  <si>
    <t>個体識番号16</t>
    <rPh sb="0" eb="2">
      <t>コタイ</t>
    </rPh>
    <rPh sb="2" eb="3">
      <t>サトシ</t>
    </rPh>
    <rPh sb="3" eb="5">
      <t>バンゴウ</t>
    </rPh>
    <phoneticPr fontId="4"/>
  </si>
  <si>
    <t>個体識番号17</t>
    <rPh sb="0" eb="2">
      <t>コタイ</t>
    </rPh>
    <rPh sb="2" eb="3">
      <t>サトシ</t>
    </rPh>
    <rPh sb="3" eb="5">
      <t>バンゴウ</t>
    </rPh>
    <phoneticPr fontId="4"/>
  </si>
  <si>
    <t>個体識番号22</t>
    <rPh sb="0" eb="2">
      <t>コタイ</t>
    </rPh>
    <rPh sb="2" eb="3">
      <t>サトシ</t>
    </rPh>
    <rPh sb="3" eb="5">
      <t>バンゴウ</t>
    </rPh>
    <phoneticPr fontId="4"/>
  </si>
  <si>
    <t>個体識番号23</t>
    <rPh sb="0" eb="2">
      <t>コタイ</t>
    </rPh>
    <rPh sb="2" eb="3">
      <t>サトシ</t>
    </rPh>
    <rPh sb="3" eb="5">
      <t>バンゴウ</t>
    </rPh>
    <phoneticPr fontId="4"/>
  </si>
  <si>
    <t>個体識番号24</t>
    <rPh sb="0" eb="2">
      <t>コタイ</t>
    </rPh>
    <rPh sb="2" eb="3">
      <t>サトシ</t>
    </rPh>
    <rPh sb="3" eb="5">
      <t>バンゴウ</t>
    </rPh>
    <phoneticPr fontId="4"/>
  </si>
  <si>
    <t>個体識番号25</t>
    <rPh sb="0" eb="2">
      <t>コタイ</t>
    </rPh>
    <rPh sb="2" eb="3">
      <t>サトシ</t>
    </rPh>
    <rPh sb="3" eb="5">
      <t>バンゴウ</t>
    </rPh>
    <phoneticPr fontId="4"/>
  </si>
  <si>
    <t>個体識番号26</t>
    <rPh sb="0" eb="2">
      <t>コタイ</t>
    </rPh>
    <rPh sb="2" eb="3">
      <t>サトシ</t>
    </rPh>
    <rPh sb="3" eb="5">
      <t>バンゴウ</t>
    </rPh>
    <phoneticPr fontId="4"/>
  </si>
  <si>
    <t>個体識番号27</t>
    <rPh sb="0" eb="2">
      <t>コタイ</t>
    </rPh>
    <rPh sb="2" eb="3">
      <t>サトシ</t>
    </rPh>
    <rPh sb="3" eb="5">
      <t>バンゴウ</t>
    </rPh>
    <phoneticPr fontId="4"/>
  </si>
  <si>
    <t>個体識番号28</t>
    <rPh sb="0" eb="2">
      <t>コタイ</t>
    </rPh>
    <rPh sb="2" eb="3">
      <t>サトシ</t>
    </rPh>
    <rPh sb="3" eb="5">
      <t>バンゴウ</t>
    </rPh>
    <phoneticPr fontId="4"/>
  </si>
  <si>
    <t>個体識番号29</t>
    <rPh sb="0" eb="2">
      <t>コタイ</t>
    </rPh>
    <rPh sb="2" eb="3">
      <t>サトシ</t>
    </rPh>
    <rPh sb="3" eb="5">
      <t>バンゴウ</t>
    </rPh>
    <phoneticPr fontId="4"/>
  </si>
  <si>
    <t>個体識番号30</t>
    <rPh sb="0" eb="2">
      <t>コタイ</t>
    </rPh>
    <rPh sb="2" eb="3">
      <t>サトシ</t>
    </rPh>
    <rPh sb="3" eb="5">
      <t>バンゴウ</t>
    </rPh>
    <phoneticPr fontId="4"/>
  </si>
  <si>
    <t>配送曜日番号</t>
    <rPh sb="0" eb="2">
      <t>ハイソウ</t>
    </rPh>
    <rPh sb="2" eb="3">
      <t>ヒカリ</t>
    </rPh>
    <rPh sb="3" eb="4">
      <t>ヒ</t>
    </rPh>
    <rPh sb="4" eb="6">
      <t>バンゴウ</t>
    </rPh>
    <phoneticPr fontId="4"/>
  </si>
  <si>
    <t>配送曜日</t>
    <rPh sb="0" eb="2">
      <t>ハイソウ</t>
    </rPh>
    <rPh sb="2" eb="4">
      <t>ヨウビ</t>
    </rPh>
    <phoneticPr fontId="3"/>
  </si>
  <si>
    <t>曜日納品分</t>
    <rPh sb="0" eb="2">
      <t>ヨウビ</t>
    </rPh>
    <rPh sb="2" eb="4">
      <t>ノウヒン</t>
    </rPh>
    <rPh sb="4" eb="5">
      <t>ブン</t>
    </rPh>
    <phoneticPr fontId="3"/>
  </si>
  <si>
    <t>チルド納品日</t>
    <rPh sb="3" eb="6">
      <t>ノウヒンビ</t>
    </rPh>
    <phoneticPr fontId="3"/>
  </si>
  <si>
    <t>冷凍</t>
    <rPh sb="0" eb="2">
      <t>レイトウ</t>
    </rPh>
    <phoneticPr fontId="3"/>
  </si>
  <si>
    <t>コープラスフーズ</t>
  </si>
  <si>
    <t>002535</t>
  </si>
  <si>
    <t>002858</t>
  </si>
  <si>
    <t>072132</t>
  </si>
  <si>
    <t>追加理由</t>
    <rPh sb="0" eb="2">
      <t>ツイカ</t>
    </rPh>
    <rPh sb="2" eb="4">
      <t>リユウ</t>
    </rPh>
    <phoneticPr fontId="3"/>
  </si>
  <si>
    <t>交換</t>
    <rPh sb="0" eb="2">
      <t>コウカン</t>
    </rPh>
    <phoneticPr fontId="3"/>
  </si>
  <si>
    <t>追加</t>
    <rPh sb="0" eb="2">
      <t>ツイカ</t>
    </rPh>
    <phoneticPr fontId="3"/>
  </si>
  <si>
    <t>センター在庫</t>
    <rPh sb="4" eb="6">
      <t>ザイコ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</si>
  <si>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</si>
  <si>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取引先コード</t>
    <rPh sb="0" eb="2">
      <t>トリヒキ</t>
    </rPh>
    <rPh sb="2" eb="3">
      <t>サキ</t>
    </rPh>
    <phoneticPr fontId="3"/>
  </si>
  <si>
    <t xml:space="preserve"> </t>
    <phoneticPr fontId="3"/>
  </si>
  <si>
    <t>ロット№</t>
    <phoneticPr fontId="4"/>
  </si>
  <si>
    <t xml:space="preserve"> </t>
    <phoneticPr fontId="3"/>
  </si>
  <si>
    <t xml:space="preserve"> </t>
    <phoneticPr fontId="3"/>
  </si>
  <si>
    <t>通し№</t>
    <rPh sb="0" eb="1">
      <t>トオ</t>
    </rPh>
    <phoneticPr fontId="3"/>
  </si>
  <si>
    <t>ロット№</t>
    <phoneticPr fontId="4"/>
  </si>
  <si>
    <t>新</t>
  </si>
  <si>
    <t>レンジ</t>
  </si>
  <si>
    <t>ﾄｰｽﾀｰ</t>
  </si>
  <si>
    <t>湯</t>
  </si>
  <si>
    <t>蒸</t>
  </si>
  <si>
    <t>注文</t>
  </si>
  <si>
    <t>単協</t>
  </si>
  <si>
    <t>商品ｺｰﾄﾞ</t>
  </si>
  <si>
    <t>産地</t>
  </si>
  <si>
    <t>ブラ</t>
  </si>
  <si>
    <t>ﾌﾞﾗﾝﾄﾞ</t>
  </si>
  <si>
    <t>商品名</t>
  </si>
  <si>
    <t>規格</t>
  </si>
  <si>
    <t>賞味</t>
  </si>
  <si>
    <t>価格</t>
  </si>
  <si>
    <t>組合員価格</t>
  </si>
  <si>
    <t>商品</t>
  </si>
  <si>
    <t>発注先</t>
  </si>
  <si>
    <t>OFF率</t>
  </si>
  <si>
    <t>　</t>
  </si>
  <si>
    <t>供給シミュレーション</t>
  </si>
  <si>
    <t>枠数</t>
  </si>
  <si>
    <t>ﾍﾟｰｼﾞ</t>
  </si>
  <si>
    <t>備考：</t>
  </si>
  <si>
    <t>ﾕﾆｯﾄ</t>
  </si>
  <si>
    <t>冷凍</t>
  </si>
  <si>
    <t>包装</t>
  </si>
  <si>
    <t>調理形態</t>
  </si>
  <si>
    <t>商品規格</t>
  </si>
  <si>
    <t>点単価</t>
  </si>
  <si>
    <t>NO.</t>
  </si>
  <si>
    <t>差替</t>
  </si>
  <si>
    <t>ﾏｰｸ</t>
  </si>
  <si>
    <t>ンド</t>
  </si>
  <si>
    <t>表示</t>
  </si>
  <si>
    <t>名</t>
  </si>
  <si>
    <t>期間</t>
  </si>
  <si>
    <t>通常</t>
  </si>
  <si>
    <t>今回</t>
  </si>
  <si>
    <t>企画</t>
  </si>
  <si>
    <t>区分</t>
  </si>
  <si>
    <t xml:space="preserve"> </t>
  </si>
  <si>
    <t>利用点数</t>
  </si>
  <si>
    <t>供給高</t>
  </si>
  <si>
    <t>GPR</t>
  </si>
  <si>
    <t>荒利高</t>
  </si>
  <si>
    <t>撮</t>
  </si>
  <si>
    <t>/100g</t>
  </si>
  <si>
    <t>形態</t>
  </si>
  <si>
    <t>揚</t>
  </si>
  <si>
    <t>ﾌﾗｲﾊﾟﾝ</t>
  </si>
  <si>
    <t>総量</t>
  </si>
  <si>
    <t>納入価格</t>
  </si>
  <si>
    <t>次回</t>
  </si>
  <si>
    <t>枠数</t>
    <rPh sb="0" eb="1">
      <t>ワク</t>
    </rPh>
    <rPh sb="1" eb="2">
      <t>スウ</t>
    </rPh>
    <phoneticPr fontId="23"/>
  </si>
  <si>
    <t>ﾍﾟｰｼﾞ</t>
    <phoneticPr fontId="23"/>
  </si>
  <si>
    <t>備考：</t>
    <phoneticPr fontId="23"/>
  </si>
  <si>
    <t>点単価</t>
    <rPh sb="0" eb="3">
      <t>テンタンカ</t>
    </rPh>
    <phoneticPr fontId="23"/>
  </si>
  <si>
    <t>税込</t>
    <rPh sb="0" eb="2">
      <t>ゼイコ</t>
    </rPh>
    <phoneticPr fontId="7"/>
  </si>
  <si>
    <t>税抜</t>
    <rPh sb="0" eb="1">
      <t>ゼイ</t>
    </rPh>
    <rPh sb="1" eb="2">
      <t>ヌ</t>
    </rPh>
    <phoneticPr fontId="7"/>
  </si>
  <si>
    <t>税込ﾊﾞﾝﾄﾞﾙ</t>
    <rPh sb="0" eb="2">
      <t>ゼイコ</t>
    </rPh>
    <phoneticPr fontId="7"/>
  </si>
  <si>
    <t>税抜ﾊﾞﾝﾄﾞﾙ</t>
    <rPh sb="0" eb="1">
      <t>ゼイ</t>
    </rPh>
    <rPh sb="1" eb="2">
      <t>ヌ</t>
    </rPh>
    <phoneticPr fontId="7"/>
  </si>
  <si>
    <t>ロット№</t>
    <phoneticPr fontId="4"/>
  </si>
  <si>
    <t>Ｆ</t>
  </si>
  <si>
    <t>Ｃ</t>
  </si>
  <si>
    <t>月曜日</t>
    <rPh sb="0" eb="3">
      <t>ゲツヨウビ</t>
    </rPh>
    <phoneticPr fontId="3"/>
  </si>
  <si>
    <t>火曜日</t>
    <rPh sb="0" eb="3">
      <t>カヨウビ</t>
    </rPh>
    <phoneticPr fontId="3"/>
  </si>
  <si>
    <t>水曜日</t>
    <rPh sb="0" eb="3">
      <t>スイヨウビ</t>
    </rPh>
    <phoneticPr fontId="3"/>
  </si>
  <si>
    <t>木曜日</t>
    <rPh sb="0" eb="3">
      <t>モクヨウビ</t>
    </rPh>
    <phoneticPr fontId="3"/>
  </si>
  <si>
    <t>金曜日</t>
    <rPh sb="0" eb="3">
      <t>キンヨウビ</t>
    </rPh>
    <phoneticPr fontId="3"/>
  </si>
  <si>
    <t>2511670065665</t>
    <phoneticPr fontId="3"/>
  </si>
  <si>
    <t>2511671710045</t>
    <phoneticPr fontId="3"/>
  </si>
  <si>
    <t>2511434322942</t>
    <phoneticPr fontId="3"/>
  </si>
  <si>
    <t>2511369485521</t>
    <phoneticPr fontId="3"/>
  </si>
  <si>
    <t>2511436053097700201384741230010</t>
    <phoneticPr fontId="3"/>
  </si>
  <si>
    <t>2511684206665700201373211230010</t>
    <phoneticPr fontId="3"/>
  </si>
  <si>
    <t>2511683183875700201374952230010</t>
    <phoneticPr fontId="3"/>
  </si>
  <si>
    <t>2511683130633700201374991230010</t>
    <phoneticPr fontId="3"/>
  </si>
  <si>
    <t>2511625813259</t>
    <phoneticPr fontId="3"/>
  </si>
  <si>
    <t>2511617113428700201334251230010</t>
    <phoneticPr fontId="3"/>
  </si>
  <si>
    <t>2511395194954700201334521230010</t>
    <phoneticPr fontId="3"/>
  </si>
  <si>
    <t>2511625813259700201313171230010</t>
    <phoneticPr fontId="3"/>
  </si>
  <si>
    <t>2511442046717</t>
    <phoneticPr fontId="3"/>
  </si>
  <si>
    <t>2511662632646700201313522230010</t>
    <phoneticPr fontId="3"/>
  </si>
  <si>
    <t>2511554215001</t>
    <phoneticPr fontId="3"/>
  </si>
  <si>
    <t>2511669104757</t>
    <phoneticPr fontId="3"/>
  </si>
  <si>
    <t>2511375555768700201333901230010</t>
    <phoneticPr fontId="3"/>
  </si>
  <si>
    <t>2511625813259</t>
    <phoneticPr fontId="3"/>
  </si>
  <si>
    <t>2511673819746</t>
    <phoneticPr fontId="3"/>
  </si>
  <si>
    <t>2511667729372</t>
    <phoneticPr fontId="3"/>
  </si>
  <si>
    <t>2511679416000700201334151230010</t>
    <phoneticPr fontId="3"/>
  </si>
  <si>
    <t>2511673819746</t>
    <phoneticPr fontId="3"/>
  </si>
  <si>
    <t>2511674232414</t>
    <phoneticPr fontId="3"/>
  </si>
  <si>
    <t>2511453221790</t>
    <phoneticPr fontId="3"/>
  </si>
  <si>
    <t>2511420968048</t>
    <phoneticPr fontId="3"/>
  </si>
  <si>
    <t>2511687300384</t>
    <phoneticPr fontId="3"/>
  </si>
  <si>
    <t>2511678639219</t>
    <phoneticPr fontId="3"/>
  </si>
  <si>
    <t>2511453221790</t>
    <phoneticPr fontId="3"/>
  </si>
  <si>
    <t>2511420968048</t>
    <phoneticPr fontId="3"/>
  </si>
  <si>
    <t>2511669007508</t>
    <phoneticPr fontId="3"/>
  </si>
  <si>
    <t>2511678946263</t>
    <phoneticPr fontId="3"/>
  </si>
  <si>
    <t>2511652743291</t>
    <phoneticPr fontId="3"/>
  </si>
  <si>
    <t>2511446323135</t>
    <phoneticPr fontId="3"/>
  </si>
  <si>
    <t>2511528917146</t>
    <phoneticPr fontId="3"/>
  </si>
  <si>
    <t>2511462820793</t>
    <phoneticPr fontId="3"/>
  </si>
  <si>
    <t>2511690448523</t>
    <phoneticPr fontId="3"/>
  </si>
  <si>
    <t>2511690501693</t>
    <phoneticPr fontId="3"/>
  </si>
  <si>
    <t>2511667729372</t>
    <phoneticPr fontId="3"/>
  </si>
  <si>
    <t>2511483419495</t>
    <phoneticPr fontId="3"/>
  </si>
  <si>
    <t>2511528917146</t>
    <phoneticPr fontId="3"/>
  </si>
  <si>
    <t>2511528917146</t>
    <phoneticPr fontId="3"/>
  </si>
  <si>
    <t/>
  </si>
  <si>
    <t>月</t>
  </si>
  <si>
    <t>指定牛ﾁﾙﾄﾞ切落しすき焼用（ﾓﾓ・ｶﾀ・ﾊﾞﾗ）</t>
  </si>
  <si>
    <t>358483250316</t>
  </si>
  <si>
    <t>1667729372</t>
  </si>
  <si>
    <t>指定牛すき焼用（ﾓﾓ）</t>
  </si>
  <si>
    <t>392217250316</t>
  </si>
  <si>
    <t>1673819746</t>
  </si>
  <si>
    <t>国産牛切落し（ﾓﾓ）</t>
  </si>
  <si>
    <t>391970250316</t>
  </si>
  <si>
    <t>1687300384</t>
  </si>
  <si>
    <t>国産交雑牛（F1）ステーキ用ヒレ</t>
  </si>
  <si>
    <t>310003250312</t>
  </si>
  <si>
    <t>1670065665</t>
  </si>
  <si>
    <t>1671710045</t>
  </si>
  <si>
    <t>指定牛切落し（ﾓﾓ）</t>
  </si>
  <si>
    <t>320888250316</t>
  </si>
  <si>
    <t>国産牛切落し焼肉用（ﾓﾓ）</t>
  </si>
  <si>
    <t>391277250303</t>
  </si>
  <si>
    <t>1436053097</t>
  </si>
  <si>
    <t>国産牛ステーキ用（ﾓﾓ）</t>
  </si>
  <si>
    <t>308446250312</t>
  </si>
  <si>
    <t>1434322942</t>
  </si>
  <si>
    <t>国産牛ﾁﾙﾄﾞこまぎれ</t>
  </si>
  <si>
    <t>309262250316</t>
  </si>
  <si>
    <t>1674232414</t>
  </si>
  <si>
    <t>1453221790</t>
  </si>
  <si>
    <t>1420968048</t>
  </si>
  <si>
    <t>指定牛焼肉用厚切り（ﾛｰｽ(ｻﾞﾌﾞﾄﾝ）・ﾓﾓ）</t>
  </si>
  <si>
    <t>308488250312</t>
  </si>
  <si>
    <t>1369485521</t>
  </si>
  <si>
    <t>国産牛すき焼用（ロース）</t>
  </si>
  <si>
    <t>303941250312</t>
  </si>
  <si>
    <t>1684206665</t>
  </si>
  <si>
    <t>国産牛こまぎれ(ﾊﾞﾗ凍結）</t>
  </si>
  <si>
    <t>307414250312</t>
  </si>
  <si>
    <t>1683183875</t>
  </si>
  <si>
    <t>1683130633</t>
  </si>
  <si>
    <t>1625813259</t>
  </si>
  <si>
    <t>1617113428</t>
  </si>
  <si>
    <t>1395194954</t>
  </si>
  <si>
    <t>火</t>
  </si>
  <si>
    <t>392217250317</t>
  </si>
  <si>
    <t>310003250313</t>
  </si>
  <si>
    <t>1442046717</t>
  </si>
  <si>
    <t>391970250317</t>
  </si>
  <si>
    <t>1528917146</t>
  </si>
  <si>
    <t>320888250317</t>
  </si>
  <si>
    <t>391277250312</t>
  </si>
  <si>
    <t>1662632646</t>
  </si>
  <si>
    <t>308446250313</t>
  </si>
  <si>
    <t>309262250317</t>
  </si>
  <si>
    <t>1678639219</t>
  </si>
  <si>
    <t>1669007508</t>
  </si>
  <si>
    <t>1678946263</t>
  </si>
  <si>
    <t>1652743291</t>
  </si>
  <si>
    <t>1446323135</t>
  </si>
  <si>
    <t>358483250317</t>
  </si>
  <si>
    <t>水</t>
  </si>
  <si>
    <t>392217250318</t>
  </si>
  <si>
    <t>310003250315</t>
  </si>
  <si>
    <t>1554215001</t>
  </si>
  <si>
    <t>320888250318</t>
  </si>
  <si>
    <t>391970250318</t>
  </si>
  <si>
    <t>308446250315</t>
  </si>
  <si>
    <t>309262250318</t>
  </si>
  <si>
    <t>308488250315</t>
  </si>
  <si>
    <t>358483250318</t>
  </si>
  <si>
    <t>木</t>
  </si>
  <si>
    <t>392217250319</t>
  </si>
  <si>
    <t>310003250317</t>
  </si>
  <si>
    <t>1669104757</t>
  </si>
  <si>
    <t>320888250319</t>
  </si>
  <si>
    <t>391970250319</t>
  </si>
  <si>
    <t>309262250319</t>
  </si>
  <si>
    <t>1462820793</t>
  </si>
  <si>
    <t>1690448523</t>
  </si>
  <si>
    <t>1690501693</t>
  </si>
  <si>
    <t>358483250319</t>
  </si>
  <si>
    <t>金</t>
  </si>
  <si>
    <t>392217250320</t>
  </si>
  <si>
    <t>320888250320</t>
  </si>
  <si>
    <t>308446250317</t>
  </si>
  <si>
    <t>309262250320</t>
  </si>
  <si>
    <t>1483419495</t>
  </si>
  <si>
    <t>391970250320</t>
  </si>
  <si>
    <t>308488250317</t>
  </si>
  <si>
    <t>358483250320</t>
  </si>
  <si>
    <t>303941250313</t>
  </si>
  <si>
    <t>307414250313</t>
  </si>
  <si>
    <t>303941250315</t>
  </si>
  <si>
    <t>307414250315</t>
  </si>
  <si>
    <t>1375555768</t>
  </si>
  <si>
    <t>303941250317</t>
  </si>
  <si>
    <t>307414250316</t>
  </si>
  <si>
    <t>1679416000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</si>
</sst>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_ * #,##0.0_ ;_ * \-#,##0.0_ ;_ * &quot;-&quot;?_ ;_ @_ "/>
    <numFmt numFmtId="177" formatCode="0.00_ "/>
    <numFmt numFmtId="178" formatCode="#,##0;&quot;▲ &quot;#,##0"/>
    <numFmt numFmtId="179" formatCode="#,##0.0;&quot;▲ &quot;#,##0.0"/>
    <numFmt numFmtId="180" formatCode="m/d"/>
    <numFmt numFmtId="181" formatCode="0;0;"/>
    <numFmt numFmtId="182" formatCode="yy/m/d"/>
    <numFmt numFmtId="183" formatCode="#,##0.0_);[Red]\(#,##0.0\)"/>
    <numFmt numFmtId="184" formatCode="m&quot;月&quot;d&quot;回&quot;"/>
    <numFmt numFmtId="185" formatCode="0_ "/>
    <numFmt numFmtId="186" formatCode="&quot;5&quot;mmdd"/>
    <numFmt numFmtId="187" formatCode="yy/mm/dd"/>
    <numFmt numFmtId="188" formatCode="#,##0_ ;[Red]\-#,##0\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明朝"/>
      <family val="3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4"/>
      <color indexed="43"/>
      <name val="ＭＳ Ｐゴシック"/>
      <family val="3"/>
      <charset val="128"/>
    </font>
    <font>
      <b/>
      <sz val="11"/>
      <color indexed="2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9"/>
      <name val="明朝"/>
      <family val="3"/>
      <charset val="128"/>
    </font>
    <font>
      <b/>
      <sz val="14"/>
      <color indexed="9"/>
      <name val="ＭＳ Ｐ明朝"/>
      <family val="1"/>
      <charset val="128"/>
    </font>
    <font>
      <b/>
      <sz val="20"/>
      <name val="明朝"/>
      <family val="1"/>
      <charset val="128"/>
    </font>
    <font>
      <sz val="14"/>
      <color indexed="62"/>
      <name val="明朝"/>
      <family val="1"/>
      <charset val="128"/>
    </font>
    <font>
      <sz val="7"/>
      <name val="明朝"/>
      <family val="1"/>
      <charset val="128"/>
    </font>
    <font>
      <b/>
      <sz val="9"/>
      <color indexed="9"/>
      <name val="ＭＳ Ｐゴシック"/>
      <family val="3"/>
      <charset val="128"/>
    </font>
    <font>
      <b/>
      <sz val="14"/>
      <name val="明朝"/>
      <family val="1"/>
      <charset val="128"/>
    </font>
    <font>
      <b/>
      <sz val="12"/>
      <color indexed="9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HGP創英角ﾎﾟｯﾌﾟ体"/>
      <family val="3"/>
      <charset val="128"/>
    </font>
    <font>
      <sz val="20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10"/>
      </bottom>
      <diagonal/>
    </border>
    <border>
      <left/>
      <right/>
      <top style="double">
        <color indexed="10"/>
      </top>
      <bottom style="thin">
        <color indexed="10"/>
      </bottom>
      <diagonal/>
    </border>
    <border>
      <left/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64"/>
      </right>
      <top style="medium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2" applyAlignment="1">
      <alignment horizontal="left"/>
    </xf>
    <xf numFmtId="0" fontId="6" fillId="0" borderId="1" xfId="2" applyBorder="1" applyAlignment="1">
      <alignment horizontal="left"/>
    </xf>
    <xf numFmtId="0" fontId="6" fillId="0" borderId="1" xfId="2" applyBorder="1" applyAlignment="1">
      <alignment horizontal="right"/>
    </xf>
    <xf numFmtId="3" fontId="6" fillId="0" borderId="1" xfId="2" applyNumberFormat="1" applyBorder="1" applyAlignment="1">
      <alignment horizontal="left"/>
    </xf>
    <xf numFmtId="3" fontId="6" fillId="0" borderId="1" xfId="2" applyNumberFormat="1" applyBorder="1"/>
    <xf numFmtId="176" fontId="6" fillId="0" borderId="1" xfId="2" applyNumberFormat="1" applyBorder="1" applyAlignment="1">
      <alignment horizontal="left"/>
    </xf>
    <xf numFmtId="38" fontId="6" fillId="0" borderId="1" xfId="1" applyFont="1" applyFill="1" applyBorder="1" applyAlignment="1"/>
    <xf numFmtId="178" fontId="6" fillId="0" borderId="1" xfId="1" applyNumberFormat="1" applyFont="1" applyFill="1" applyBorder="1" applyAlignment="1">
      <alignment horizontal="right"/>
    </xf>
    <xf numFmtId="179" fontId="6" fillId="0" borderId="1" xfId="1" applyNumberFormat="1" applyFont="1" applyFill="1" applyBorder="1" applyAlignment="1">
      <alignment horizontal="right"/>
    </xf>
    <xf numFmtId="0" fontId="6" fillId="0" borderId="2" xfId="2" applyBorder="1" applyAlignment="1">
      <alignment horizontal="left"/>
    </xf>
    <xf numFmtId="0" fontId="6" fillId="0" borderId="3" xfId="2" applyBorder="1" applyAlignment="1">
      <alignment horizontal="left"/>
    </xf>
    <xf numFmtId="0" fontId="6" fillId="0" borderId="0" xfId="2" applyAlignment="1">
      <alignment horizontal="right"/>
    </xf>
    <xf numFmtId="49" fontId="6" fillId="0" borderId="0" xfId="2" applyNumberFormat="1" applyAlignment="1">
      <alignment horizontal="left"/>
    </xf>
    <xf numFmtId="0" fontId="6" fillId="0" borderId="0" xfId="2"/>
    <xf numFmtId="176" fontId="6" fillId="0" borderId="0" xfId="2" applyNumberFormat="1" applyAlignment="1">
      <alignment horizontal="left"/>
    </xf>
    <xf numFmtId="38" fontId="6" fillId="0" borderId="0" xfId="1" applyFont="1" applyFill="1" applyAlignment="1"/>
    <xf numFmtId="178" fontId="6" fillId="0" borderId="0" xfId="1" applyNumberFormat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179" fontId="6" fillId="0" borderId="0" xfId="1" applyNumberFormat="1" applyFont="1" applyFill="1" applyAlignment="1">
      <alignment horizontal="right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14" fontId="2" fillId="2" borderId="4" xfId="0" applyNumberFormat="1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vertical="top" wrapText="1"/>
    </xf>
    <xf numFmtId="17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7" xfId="0" applyFont="1" applyBorder="1" applyAlignment="1">
      <alignment vertical="top" wrapText="1"/>
    </xf>
    <xf numFmtId="49" fontId="2" fillId="3" borderId="4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14" fontId="2" fillId="3" borderId="4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4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13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6" fillId="6" borderId="4" xfId="0" applyFont="1" applyFill="1" applyBorder="1" applyAlignment="1">
      <alignment horizontal="right" vertical="center"/>
    </xf>
    <xf numFmtId="181" fontId="16" fillId="6" borderId="4" xfId="0" applyNumberFormat="1" applyFont="1" applyFill="1" applyBorder="1">
      <alignment vertical="center"/>
    </xf>
    <xf numFmtId="0" fontId="16" fillId="6" borderId="4" xfId="0" applyFont="1" applyFill="1" applyBorder="1" applyAlignment="1">
      <alignment horizontal="left" vertical="center"/>
    </xf>
    <xf numFmtId="177" fontId="16" fillId="6" borderId="4" xfId="0" applyNumberFormat="1" applyFont="1" applyFill="1" applyBorder="1" applyAlignment="1">
      <alignment horizontal="right" vertical="center"/>
    </xf>
    <xf numFmtId="0" fontId="16" fillId="6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14" fontId="2" fillId="2" borderId="7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184" fontId="18" fillId="0" borderId="0" xfId="0" applyNumberFormat="1" applyFont="1" applyAlignment="1">
      <alignment horizontal="right" vertical="center"/>
    </xf>
    <xf numFmtId="184" fontId="5" fillId="2" borderId="7" xfId="0" applyNumberFormat="1" applyFont="1" applyFill="1" applyBorder="1" applyAlignment="1">
      <alignment vertical="top" wrapText="1"/>
    </xf>
    <xf numFmtId="184" fontId="17" fillId="6" borderId="4" xfId="0" applyNumberFormat="1" applyFont="1" applyFill="1" applyBorder="1" applyAlignment="1">
      <alignment horizontal="left" vertical="center"/>
    </xf>
    <xf numFmtId="184" fontId="16" fillId="6" borderId="4" xfId="0" applyNumberFormat="1" applyFont="1" applyFill="1" applyBorder="1" applyAlignment="1">
      <alignment horizontal="left" vertical="center"/>
    </xf>
    <xf numFmtId="184" fontId="0" fillId="0" borderId="0" xfId="0" applyNumberFormat="1">
      <alignment vertical="center"/>
    </xf>
    <xf numFmtId="184" fontId="16" fillId="5" borderId="0" xfId="0" applyNumberFormat="1" applyFont="1" applyFill="1">
      <alignment vertical="center"/>
    </xf>
    <xf numFmtId="184" fontId="5" fillId="2" borderId="4" xfId="0" applyNumberFormat="1" applyFont="1" applyFill="1" applyBorder="1" applyAlignment="1">
      <alignment vertical="top" wrapText="1"/>
    </xf>
    <xf numFmtId="0" fontId="13" fillId="5" borderId="9" xfId="0" applyFont="1" applyFill="1" applyBorder="1" applyAlignment="1">
      <alignment horizontal="right" vertical="center"/>
    </xf>
    <xf numFmtId="0" fontId="13" fillId="5" borderId="10" xfId="0" applyFont="1" applyFill="1" applyBorder="1">
      <alignment vertical="center"/>
    </xf>
    <xf numFmtId="184" fontId="13" fillId="5" borderId="11" xfId="0" applyNumberFormat="1" applyFont="1" applyFill="1" applyBorder="1">
      <alignment vertical="center"/>
    </xf>
    <xf numFmtId="0" fontId="13" fillId="5" borderId="11" xfId="0" applyFont="1" applyFill="1" applyBorder="1">
      <alignment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right" vertical="center"/>
    </xf>
    <xf numFmtId="0" fontId="16" fillId="5" borderId="12" xfId="0" applyFont="1" applyFill="1" applyBorder="1" applyAlignment="1">
      <alignment horizontal="center" vertical="top" wrapText="1"/>
    </xf>
    <xf numFmtId="184" fontId="19" fillId="5" borderId="13" xfId="0" applyNumberFormat="1" applyFont="1" applyFill="1" applyBorder="1" applyAlignment="1">
      <alignment horizontal="center" vertical="top" textRotation="255"/>
    </xf>
    <xf numFmtId="0" fontId="19" fillId="5" borderId="13" xfId="0" applyFont="1" applyFill="1" applyBorder="1" applyAlignment="1">
      <alignment vertical="top" wrapText="1"/>
    </xf>
    <xf numFmtId="0" fontId="9" fillId="5" borderId="13" xfId="0" applyFont="1" applyFill="1" applyBorder="1" applyAlignment="1">
      <alignment horizontal="center" vertical="top" textRotation="255"/>
    </xf>
    <xf numFmtId="0" fontId="9" fillId="5" borderId="13" xfId="0" applyFont="1" applyFill="1" applyBorder="1" applyAlignment="1">
      <alignment horizontal="center" vertical="top" wrapText="1"/>
    </xf>
    <xf numFmtId="0" fontId="16" fillId="5" borderId="13" xfId="0" applyFont="1" applyFill="1" applyBorder="1" applyAlignment="1">
      <alignment horizontal="center" vertical="top" textRotation="255"/>
    </xf>
    <xf numFmtId="0" fontId="16" fillId="5" borderId="13" xfId="0" applyFont="1" applyFill="1" applyBorder="1" applyAlignment="1">
      <alignment horizontal="center" vertical="top" wrapText="1"/>
    </xf>
    <xf numFmtId="14" fontId="9" fillId="5" borderId="13" xfId="0" applyNumberFormat="1" applyFont="1" applyFill="1" applyBorder="1" applyAlignment="1">
      <alignment horizontal="center" vertical="top" wrapText="1"/>
    </xf>
    <xf numFmtId="0" fontId="16" fillId="5" borderId="14" xfId="0" applyFont="1" applyFill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vertical="top" wrapText="1"/>
    </xf>
    <xf numFmtId="49" fontId="16" fillId="5" borderId="0" xfId="0" applyNumberFormat="1" applyFont="1" applyFill="1">
      <alignment vertical="center"/>
    </xf>
    <xf numFmtId="49" fontId="9" fillId="7" borderId="4" xfId="0" applyNumberFormat="1" applyFont="1" applyFill="1" applyBorder="1" applyAlignment="1">
      <alignment horizontal="left" vertical="center"/>
    </xf>
    <xf numFmtId="181" fontId="9" fillId="7" borderId="4" xfId="0" applyNumberFormat="1" applyFont="1" applyFill="1" applyBorder="1">
      <alignment vertical="center"/>
    </xf>
    <xf numFmtId="0" fontId="9" fillId="7" borderId="4" xfId="0" applyFont="1" applyFill="1" applyBorder="1" applyAlignment="1">
      <alignment horizontal="right" vertical="center"/>
    </xf>
    <xf numFmtId="0" fontId="9" fillId="7" borderId="4" xfId="0" applyFont="1" applyFill="1" applyBorder="1" applyAlignment="1">
      <alignment horizontal="left" vertical="center"/>
    </xf>
    <xf numFmtId="177" fontId="16" fillId="5" borderId="0" xfId="0" applyNumberFormat="1" applyFont="1" applyFill="1">
      <alignment vertical="center"/>
    </xf>
    <xf numFmtId="0" fontId="16" fillId="5" borderId="12" xfId="0" applyFont="1" applyFill="1" applyBorder="1">
      <alignment vertical="center"/>
    </xf>
    <xf numFmtId="0" fontId="16" fillId="5" borderId="13" xfId="0" applyFont="1" applyFill="1" applyBorder="1">
      <alignment vertical="center"/>
    </xf>
    <xf numFmtId="14" fontId="16" fillId="5" borderId="13" xfId="0" applyNumberFormat="1" applyFont="1" applyFill="1" applyBorder="1">
      <alignment vertical="center"/>
    </xf>
    <xf numFmtId="49" fontId="16" fillId="5" borderId="13" xfId="0" applyNumberFormat="1" applyFont="1" applyFill="1" applyBorder="1">
      <alignment vertical="center"/>
    </xf>
    <xf numFmtId="0" fontId="16" fillId="5" borderId="14" xfId="0" applyFont="1" applyFill="1" applyBorder="1">
      <alignment vertical="center"/>
    </xf>
    <xf numFmtId="0" fontId="16" fillId="5" borderId="15" xfId="0" applyFont="1" applyFill="1" applyBorder="1" applyAlignment="1">
      <alignment horizontal="center" vertical="center" wrapText="1"/>
    </xf>
    <xf numFmtId="14" fontId="16" fillId="5" borderId="15" xfId="0" applyNumberFormat="1" applyFont="1" applyFill="1" applyBorder="1" applyAlignment="1">
      <alignment horizontal="center" vertical="center" wrapText="1"/>
    </xf>
    <xf numFmtId="49" fontId="16" fillId="5" borderId="15" xfId="0" applyNumberFormat="1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49" fontId="9" fillId="7" borderId="7" xfId="0" applyNumberFormat="1" applyFont="1" applyFill="1" applyBorder="1" applyAlignment="1">
      <alignment horizontal="left" vertical="center"/>
    </xf>
    <xf numFmtId="49" fontId="15" fillId="7" borderId="7" xfId="0" applyNumberFormat="1" applyFont="1" applyFill="1" applyBorder="1" applyAlignment="1">
      <alignment horizontal="left" vertical="center"/>
    </xf>
    <xf numFmtId="181" fontId="9" fillId="7" borderId="7" xfId="0" applyNumberFormat="1" applyFont="1" applyFill="1" applyBorder="1">
      <alignment vertical="center"/>
    </xf>
    <xf numFmtId="0" fontId="9" fillId="7" borderId="7" xfId="0" applyFont="1" applyFill="1" applyBorder="1" applyAlignment="1">
      <alignment horizontal="right" vertical="center"/>
    </xf>
    <xf numFmtId="0" fontId="9" fillId="7" borderId="7" xfId="0" applyFont="1" applyFill="1" applyBorder="1" applyAlignment="1">
      <alignment horizontal="left" vertical="center"/>
    </xf>
    <xf numFmtId="49" fontId="15" fillId="7" borderId="4" xfId="0" applyNumberFormat="1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14" fontId="14" fillId="5" borderId="0" xfId="0" applyNumberFormat="1" applyFont="1" applyFill="1">
      <alignment vertical="center"/>
    </xf>
    <xf numFmtId="182" fontId="13" fillId="5" borderId="17" xfId="1" applyNumberFormat="1" applyFont="1" applyFill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180" fontId="13" fillId="5" borderId="18" xfId="0" applyNumberFormat="1" applyFont="1" applyFill="1" applyBorder="1">
      <alignment vertical="center"/>
    </xf>
    <xf numFmtId="0" fontId="13" fillId="5" borderId="19" xfId="0" applyFont="1" applyFill="1" applyBorder="1">
      <alignment vertical="center"/>
    </xf>
    <xf numFmtId="49" fontId="13" fillId="5" borderId="19" xfId="0" applyNumberFormat="1" applyFont="1" applyFill="1" applyBorder="1">
      <alignment vertical="center"/>
    </xf>
    <xf numFmtId="0" fontId="13" fillId="5" borderId="20" xfId="0" applyFont="1" applyFill="1" applyBorder="1">
      <alignment vertical="center"/>
    </xf>
    <xf numFmtId="180" fontId="13" fillId="5" borderId="0" xfId="0" applyNumberFormat="1" applyFont="1" applyFill="1">
      <alignment vertical="center"/>
    </xf>
    <xf numFmtId="49" fontId="6" fillId="0" borderId="1" xfId="2" applyNumberFormat="1" applyBorder="1" applyAlignment="1">
      <alignment horizontal="left"/>
    </xf>
    <xf numFmtId="0" fontId="21" fillId="0" borderId="3" xfId="2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22" fillId="0" borderId="22" xfId="0" applyFont="1" applyBorder="1" applyAlignment="1">
      <alignment horizontal="right"/>
    </xf>
    <xf numFmtId="0" fontId="22" fillId="0" borderId="23" xfId="0" applyFont="1" applyBorder="1" applyAlignment="1">
      <alignment horizontal="right"/>
    </xf>
    <xf numFmtId="0" fontId="22" fillId="0" borderId="24" xfId="0" applyFont="1" applyBorder="1" applyAlignment="1">
      <alignment horizontal="left"/>
    </xf>
    <xf numFmtId="3" fontId="22" fillId="0" borderId="25" xfId="0" applyNumberFormat="1" applyFont="1" applyBorder="1" applyAlignment="1">
      <alignment horizontal="right"/>
    </xf>
    <xf numFmtId="3" fontId="22" fillId="0" borderId="26" xfId="0" applyNumberFormat="1" applyFont="1" applyBorder="1" applyAlignment="1">
      <alignment horizontal="left"/>
    </xf>
    <xf numFmtId="3" fontId="22" fillId="0" borderId="27" xfId="0" applyNumberFormat="1" applyFont="1" applyBorder="1" applyAlignment="1"/>
    <xf numFmtId="185" fontId="22" fillId="0" borderId="28" xfId="0" applyNumberFormat="1" applyFont="1" applyBorder="1" applyAlignment="1">
      <alignment horizontal="left"/>
    </xf>
    <xf numFmtId="49" fontId="22" fillId="0" borderId="22" xfId="0" applyNumberFormat="1" applyFont="1" applyBorder="1" applyAlignment="1">
      <alignment horizontal="left"/>
    </xf>
    <xf numFmtId="176" fontId="22" fillId="0" borderId="22" xfId="0" applyNumberFormat="1" applyFont="1" applyBorder="1" applyAlignment="1">
      <alignment horizontal="left"/>
    </xf>
    <xf numFmtId="3" fontId="22" fillId="0" borderId="25" xfId="0" applyNumberFormat="1" applyFont="1" applyBorder="1" applyAlignment="1"/>
    <xf numFmtId="3" fontId="22" fillId="0" borderId="29" xfId="0" applyNumberFormat="1" applyFont="1" applyBorder="1" applyAlignment="1">
      <alignment horizontal="left"/>
    </xf>
    <xf numFmtId="183" fontId="22" fillId="0" borderId="29" xfId="0" applyNumberFormat="1" applyFont="1" applyBorder="1" applyAlignment="1">
      <alignment horizontal="left"/>
    </xf>
    <xf numFmtId="3" fontId="22" fillId="0" borderId="30" xfId="0" applyNumberFormat="1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22" fillId="0" borderId="32" xfId="0" applyFont="1" applyBorder="1" applyAlignment="1">
      <alignment horizontal="left"/>
    </xf>
    <xf numFmtId="0" fontId="22" fillId="0" borderId="33" xfId="0" applyFont="1" applyBorder="1" applyAlignment="1">
      <alignment horizontal="right"/>
    </xf>
    <xf numFmtId="0" fontId="22" fillId="0" borderId="29" xfId="0" applyFont="1" applyBorder="1" applyAlignment="1">
      <alignment horizontal="left"/>
    </xf>
    <xf numFmtId="0" fontId="22" fillId="0" borderId="34" xfId="0" applyFont="1" applyBorder="1" applyAlignment="1">
      <alignment horizontal="right"/>
    </xf>
    <xf numFmtId="0" fontId="22" fillId="0" borderId="35" xfId="0" applyFont="1" applyBorder="1" applyAlignment="1">
      <alignment horizontal="left"/>
    </xf>
    <xf numFmtId="0" fontId="22" fillId="0" borderId="36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22" fillId="0" borderId="38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39" xfId="0" applyFont="1" applyBorder="1" applyAlignment="1">
      <alignment horizontal="left"/>
    </xf>
    <xf numFmtId="0" fontId="22" fillId="0" borderId="40" xfId="0" applyFont="1" applyBorder="1" applyAlignment="1">
      <alignment horizontal="left"/>
    </xf>
    <xf numFmtId="0" fontId="22" fillId="0" borderId="31" xfId="0" applyFont="1" applyBorder="1" applyAlignment="1">
      <alignment horizontal="right"/>
    </xf>
    <xf numFmtId="3" fontId="22" fillId="0" borderId="40" xfId="0" applyNumberFormat="1" applyFont="1" applyBorder="1" applyAlignment="1">
      <alignment horizontal="left"/>
    </xf>
    <xf numFmtId="3" fontId="22" fillId="0" borderId="40" xfId="0" applyNumberFormat="1" applyFont="1" applyBorder="1" applyAlignment="1"/>
    <xf numFmtId="185" fontId="22" fillId="0" borderId="40" xfId="0" applyNumberFormat="1" applyFont="1" applyBorder="1" applyAlignment="1">
      <alignment horizontal="left"/>
    </xf>
    <xf numFmtId="49" fontId="22" fillId="0" borderId="31" xfId="0" applyNumberFormat="1" applyFont="1" applyBorder="1" applyAlignment="1">
      <alignment horizontal="left"/>
    </xf>
    <xf numFmtId="176" fontId="22" fillId="0" borderId="31" xfId="0" applyNumberFormat="1" applyFont="1" applyBorder="1" applyAlignment="1">
      <alignment horizontal="left"/>
    </xf>
    <xf numFmtId="183" fontId="22" fillId="0" borderId="40" xfId="0" applyNumberFormat="1" applyFont="1" applyBorder="1" applyAlignment="1">
      <alignment horizontal="left"/>
    </xf>
    <xf numFmtId="0" fontId="22" fillId="0" borderId="41" xfId="0" applyFont="1" applyBorder="1" applyAlignment="1">
      <alignment horizontal="left"/>
    </xf>
    <xf numFmtId="0" fontId="22" fillId="0" borderId="42" xfId="0" applyFont="1" applyBorder="1" applyAlignment="1">
      <alignment horizontal="right"/>
    </xf>
    <xf numFmtId="0" fontId="22" fillId="0" borderId="43" xfId="0" applyFont="1" applyBorder="1" applyAlignment="1">
      <alignment horizontal="left"/>
    </xf>
    <xf numFmtId="0" fontId="22" fillId="0" borderId="44" xfId="0" applyFont="1" applyBorder="1" applyAlignment="1">
      <alignment horizontal="right"/>
    </xf>
    <xf numFmtId="0" fontId="22" fillId="0" borderId="45" xfId="0" applyFont="1" applyBorder="1" applyAlignment="1">
      <alignment horizontal="left"/>
    </xf>
    <xf numFmtId="0" fontId="22" fillId="0" borderId="46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186" fontId="16" fillId="6" borderId="4" xfId="0" applyNumberFormat="1" applyFont="1" applyFill="1" applyBorder="1" applyAlignment="1">
      <alignment horizontal="left" vertical="center"/>
    </xf>
    <xf numFmtId="187" fontId="16" fillId="6" borderId="4" xfId="0" applyNumberFormat="1" applyFont="1" applyFill="1" applyBorder="1" applyAlignment="1">
      <alignment horizontal="right" vertical="center"/>
    </xf>
    <xf numFmtId="38" fontId="24" fillId="6" borderId="4" xfId="1" applyFont="1" applyFill="1" applyBorder="1" applyAlignment="1">
      <alignment horizontal="right" vertical="center"/>
    </xf>
    <xf numFmtId="0" fontId="25" fillId="0" borderId="40" xfId="0" applyFont="1" applyBorder="1" applyAlignment="1">
      <alignment horizontal="center"/>
    </xf>
    <xf numFmtId="182" fontId="8" fillId="8" borderId="17" xfId="1" applyNumberFormat="1" applyFont="1" applyFill="1" applyBorder="1">
      <alignment vertical="center"/>
    </xf>
    <xf numFmtId="57" fontId="20" fillId="5" borderId="10" xfId="0" applyNumberFormat="1" applyFont="1" applyFill="1" applyBorder="1" applyAlignment="1">
      <alignment horizontal="right"/>
    </xf>
    <xf numFmtId="0" fontId="13" fillId="5" borderId="9" xfId="0" applyFont="1" applyFill="1" applyBorder="1" applyAlignment="1">
      <alignment horizontal="left" vertical="center"/>
    </xf>
    <xf numFmtId="187" fontId="16" fillId="5" borderId="0" xfId="0" applyNumberFormat="1" applyFont="1" applyFill="1">
      <alignment vertical="center"/>
    </xf>
    <xf numFmtId="187" fontId="9" fillId="5" borderId="13" xfId="0" applyNumberFormat="1" applyFont="1" applyFill="1" applyBorder="1" applyAlignment="1">
      <alignment horizontal="center" vertical="top" wrapText="1"/>
    </xf>
    <xf numFmtId="3" fontId="9" fillId="7" borderId="4" xfId="0" applyNumberFormat="1" applyFont="1" applyFill="1" applyBorder="1" applyAlignment="1">
      <alignment horizontal="left" vertical="center"/>
    </xf>
    <xf numFmtId="184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6" fillId="5" borderId="13" xfId="0" applyFont="1" applyFill="1" applyBorder="1" applyAlignment="1">
      <alignment horizontal="center" vertical="center" wrapText="1"/>
    </xf>
    <xf numFmtId="56" fontId="25" fillId="0" borderId="40" xfId="0" applyNumberFormat="1" applyFont="1" applyBorder="1" applyAlignment="1">
      <alignment horizontal="center"/>
    </xf>
    <xf numFmtId="56" fontId="9" fillId="0" borderId="0" xfId="0" applyNumberFormat="1" applyFont="1" applyAlignment="1">
      <alignment horizontal="right" vertical="center"/>
    </xf>
    <xf numFmtId="56" fontId="9" fillId="0" borderId="0" xfId="1" applyNumberFormat="1" applyFont="1" applyFill="1" applyAlignment="1">
      <alignment horizontal="right" vertical="center"/>
    </xf>
    <xf numFmtId="56" fontId="2" fillId="3" borderId="4" xfId="0" applyNumberFormat="1" applyFont="1" applyFill="1" applyBorder="1" applyAlignment="1">
      <alignment horizontal="left" vertical="top" wrapText="1"/>
    </xf>
    <xf numFmtId="56" fontId="0" fillId="0" borderId="4" xfId="0" applyNumberFormat="1" applyBorder="1" applyAlignment="1">
      <alignment horizontal="right" vertical="center"/>
    </xf>
    <xf numFmtId="56" fontId="0" fillId="0" borderId="0" xfId="0" applyNumberFormat="1" applyAlignment="1">
      <alignment horizontal="right" vertical="center"/>
    </xf>
    <xf numFmtId="184" fontId="18" fillId="8" borderId="11" xfId="0" applyNumberFormat="1" applyFont="1" applyFill="1" applyBorder="1" applyAlignment="1">
      <alignment horizontal="right" vertical="center"/>
    </xf>
    <xf numFmtId="0" fontId="27" fillId="0" borderId="0" xfId="0" applyFont="1">
      <alignment vertical="center"/>
    </xf>
    <xf numFmtId="0" fontId="6" fillId="0" borderId="1" xfId="2" applyBorder="1"/>
    <xf numFmtId="0" fontId="22" fillId="0" borderId="22" xfId="0" applyFont="1" applyBorder="1" applyAlignment="1"/>
    <xf numFmtId="0" fontId="22" fillId="0" borderId="31" xfId="0" applyFont="1" applyBorder="1" applyAlignment="1"/>
    <xf numFmtId="0" fontId="25" fillId="0" borderId="40" xfId="0" applyFont="1" applyBorder="1" applyAlignment="1"/>
    <xf numFmtId="57" fontId="16" fillId="6" borderId="4" xfId="0" applyNumberFormat="1" applyFont="1" applyFill="1" applyBorder="1" applyAlignment="1">
      <alignment horizontal="center" vertical="center"/>
    </xf>
    <xf numFmtId="188" fontId="9" fillId="7" borderId="0" xfId="1" applyNumberFormat="1" applyFont="1" applyFill="1" applyAlignment="1"/>
    <xf numFmtId="188" fontId="9" fillId="7" borderId="4" xfId="1" applyNumberFormat="1" applyFont="1" applyFill="1" applyBorder="1" applyAlignment="1"/>
    <xf numFmtId="49" fontId="30" fillId="0" borderId="40" xfId="1" applyNumberFormat="1" applyFont="1" applyBorder="1">
      <alignment vertical="center"/>
    </xf>
    <xf numFmtId="49" fontId="30" fillId="0" borderId="0" xfId="0" applyNumberFormat="1" applyFont="1">
      <alignment vertical="center"/>
    </xf>
    <xf numFmtId="0" fontId="30" fillId="0" borderId="0" xfId="0" applyFont="1">
      <alignment vertical="center"/>
    </xf>
    <xf numFmtId="49" fontId="30" fillId="0" borderId="40" xfId="0" applyNumberFormat="1" applyFont="1" applyBorder="1">
      <alignment vertical="center"/>
    </xf>
    <xf numFmtId="49" fontId="31" fillId="0" borderId="40" xfId="0" applyNumberFormat="1" applyFont="1" applyBorder="1">
      <alignment vertical="center"/>
    </xf>
    <xf numFmtId="49" fontId="32" fillId="0" borderId="40" xfId="0" applyNumberFormat="1" applyFont="1" applyBorder="1">
      <alignment vertical="center"/>
    </xf>
    <xf numFmtId="0" fontId="31" fillId="0" borderId="0" xfId="0" applyFont="1">
      <alignment vertical="center"/>
    </xf>
    <xf numFmtId="49" fontId="9" fillId="7" borderId="4" xfId="1" applyNumberFormat="1" applyFont="1" applyFill="1" applyBorder="1" applyAlignment="1"/>
    <xf numFmtId="49" fontId="29" fillId="13" borderId="48" xfId="0" applyNumberFormat="1" applyFont="1" applyFill="1" applyBorder="1" applyAlignment="1">
      <alignment horizontal="center" vertical="center"/>
    </xf>
    <xf numFmtId="49" fontId="28" fillId="11" borderId="48" xfId="0" applyNumberFormat="1" applyFont="1" applyFill="1" applyBorder="1" applyAlignment="1">
      <alignment horizontal="center" vertical="center"/>
    </xf>
    <xf numFmtId="49" fontId="29" fillId="9" borderId="48" xfId="0" applyNumberFormat="1" applyFont="1" applyFill="1" applyBorder="1" applyAlignment="1">
      <alignment horizontal="center" vertical="center"/>
    </xf>
    <xf numFmtId="49" fontId="29" fillId="10" borderId="48" xfId="0" applyNumberFormat="1" applyFont="1" applyFill="1" applyBorder="1" applyAlignment="1">
      <alignment horizontal="center" vertical="center"/>
    </xf>
    <xf numFmtId="49" fontId="29" fillId="12" borderId="48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4－9月精肉企画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510540</xdr:colOff>
      <xdr:row>19</xdr:row>
      <xdr:rowOff>7620</xdr:rowOff>
    </xdr:from>
    <xdr:to>
      <xdr:col>45</xdr:col>
      <xdr:colOff>121920</xdr:colOff>
      <xdr:row>20</xdr:row>
      <xdr:rowOff>76200</xdr:rowOff>
    </xdr:to>
    <xdr:sp macro="" textlink="">
      <xdr:nvSpPr>
        <xdr:cNvPr id="6167" name="AutoShape 23">
          <a:extLst>
            <a:ext uri="{FF2B5EF4-FFF2-40B4-BE49-F238E27FC236}">
              <a16:creationId xmlns:a16="http://schemas.microsoft.com/office/drawing/2014/main" id="{00000000-0008-0000-0200-000017180000}"/>
            </a:ext>
          </a:extLst>
        </xdr:cNvPr>
        <xdr:cNvSpPr>
          <a:spLocks/>
        </xdr:cNvSpPr>
      </xdr:nvSpPr>
      <xdr:spPr bwMode="auto">
        <a:xfrm>
          <a:off x="34267140" y="3482340"/>
          <a:ext cx="1303020" cy="236220"/>
        </a:xfrm>
        <a:prstGeom prst="borderCallout2">
          <a:avLst>
            <a:gd name="adj1" fmla="val 48000"/>
            <a:gd name="adj2" fmla="val 105264"/>
            <a:gd name="adj3" fmla="val 48000"/>
            <a:gd name="adj4" fmla="val 134870"/>
            <a:gd name="adj5" fmla="val -212000"/>
            <a:gd name="adj6" fmla="val 1585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納品理由をを記載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510540</xdr:colOff>
      <xdr:row>19</xdr:row>
      <xdr:rowOff>7620</xdr:rowOff>
    </xdr:from>
    <xdr:to>
      <xdr:col>45</xdr:col>
      <xdr:colOff>121920</xdr:colOff>
      <xdr:row>20</xdr:row>
      <xdr:rowOff>76200</xdr:rowOff>
    </xdr:to>
    <xdr:sp macro="" textlink="">
      <xdr:nvSpPr>
        <xdr:cNvPr id="24594" name="AutoShape 18">
          <a:extLst>
            <a:ext uri="{FF2B5EF4-FFF2-40B4-BE49-F238E27FC236}">
              <a16:creationId xmlns:a16="http://schemas.microsoft.com/office/drawing/2014/main" id="{00000000-0008-0000-0300-000012600000}"/>
            </a:ext>
          </a:extLst>
        </xdr:cNvPr>
        <xdr:cNvSpPr>
          <a:spLocks/>
        </xdr:cNvSpPr>
      </xdr:nvSpPr>
      <xdr:spPr bwMode="auto">
        <a:xfrm>
          <a:off x="34175700" y="3627120"/>
          <a:ext cx="1303020" cy="236220"/>
        </a:xfrm>
        <a:prstGeom prst="borderCallout2">
          <a:avLst>
            <a:gd name="adj1" fmla="val 48000"/>
            <a:gd name="adj2" fmla="val 105264"/>
            <a:gd name="adj3" fmla="val 48000"/>
            <a:gd name="adj4" fmla="val 134870"/>
            <a:gd name="adj5" fmla="val -212000"/>
            <a:gd name="adj6" fmla="val 1585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納品理由をを記載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510540</xdr:colOff>
      <xdr:row>19</xdr:row>
      <xdr:rowOff>7620</xdr:rowOff>
    </xdr:from>
    <xdr:to>
      <xdr:col>45</xdr:col>
      <xdr:colOff>121920</xdr:colOff>
      <xdr:row>20</xdr:row>
      <xdr:rowOff>76200</xdr:rowOff>
    </xdr:to>
    <xdr:sp macro="" textlink="">
      <xdr:nvSpPr>
        <xdr:cNvPr id="25618" name="AutoShape 18">
          <a:extLst>
            <a:ext uri="{FF2B5EF4-FFF2-40B4-BE49-F238E27FC236}">
              <a16:creationId xmlns:a16="http://schemas.microsoft.com/office/drawing/2014/main" id="{00000000-0008-0000-0400-000012640000}"/>
            </a:ext>
          </a:extLst>
        </xdr:cNvPr>
        <xdr:cNvSpPr>
          <a:spLocks/>
        </xdr:cNvSpPr>
      </xdr:nvSpPr>
      <xdr:spPr bwMode="auto">
        <a:xfrm>
          <a:off x="34175700" y="3627120"/>
          <a:ext cx="1303020" cy="236220"/>
        </a:xfrm>
        <a:prstGeom prst="borderCallout2">
          <a:avLst>
            <a:gd name="adj1" fmla="val 48000"/>
            <a:gd name="adj2" fmla="val 105264"/>
            <a:gd name="adj3" fmla="val 48000"/>
            <a:gd name="adj4" fmla="val 134870"/>
            <a:gd name="adj5" fmla="val -212000"/>
            <a:gd name="adj6" fmla="val 1585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納品理由をを記載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510540</xdr:colOff>
      <xdr:row>19</xdr:row>
      <xdr:rowOff>7620</xdr:rowOff>
    </xdr:from>
    <xdr:to>
      <xdr:col>45</xdr:col>
      <xdr:colOff>121920</xdr:colOff>
      <xdr:row>20</xdr:row>
      <xdr:rowOff>76200</xdr:rowOff>
    </xdr:to>
    <xdr:sp macro="" textlink="">
      <xdr:nvSpPr>
        <xdr:cNvPr id="27666" name="AutoShape 18">
          <a:extLst>
            <a:ext uri="{FF2B5EF4-FFF2-40B4-BE49-F238E27FC236}">
              <a16:creationId xmlns:a16="http://schemas.microsoft.com/office/drawing/2014/main" id="{00000000-0008-0000-0600-0000126C0000}"/>
            </a:ext>
          </a:extLst>
        </xdr:cNvPr>
        <xdr:cNvSpPr>
          <a:spLocks/>
        </xdr:cNvSpPr>
      </xdr:nvSpPr>
      <xdr:spPr bwMode="auto">
        <a:xfrm>
          <a:off x="34175700" y="3627120"/>
          <a:ext cx="1303020" cy="236220"/>
        </a:xfrm>
        <a:prstGeom prst="borderCallout2">
          <a:avLst>
            <a:gd name="adj1" fmla="val 48000"/>
            <a:gd name="adj2" fmla="val 105264"/>
            <a:gd name="adj3" fmla="val 48000"/>
            <a:gd name="adj4" fmla="val 134870"/>
            <a:gd name="adj5" fmla="val -212000"/>
            <a:gd name="adj6" fmla="val 1585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納品理由をを記載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54</xdr:row>
      <xdr:rowOff>0</xdr:rowOff>
    </xdr:from>
    <xdr:to>
      <xdr:col>6</xdr:col>
      <xdr:colOff>381000</xdr:colOff>
      <xdr:row>54</xdr:row>
      <xdr:rowOff>0</xdr:rowOff>
    </xdr:to>
    <xdr:sp macro="" textlink="">
      <xdr:nvSpPr>
        <xdr:cNvPr id="28684" name="AutoShape 12">
          <a:extLst>
            <a:ext uri="{FF2B5EF4-FFF2-40B4-BE49-F238E27FC236}">
              <a16:creationId xmlns:a16="http://schemas.microsoft.com/office/drawing/2014/main" id="{00000000-0008-0000-0700-00000C700000}"/>
            </a:ext>
          </a:extLst>
        </xdr:cNvPr>
        <xdr:cNvSpPr>
          <a:spLocks/>
        </xdr:cNvSpPr>
      </xdr:nvSpPr>
      <xdr:spPr bwMode="auto">
        <a:xfrm>
          <a:off x="655320" y="9601200"/>
          <a:ext cx="381000" cy="0"/>
        </a:xfrm>
        <a:prstGeom prst="borderCallout2">
          <a:avLst>
            <a:gd name="adj1" fmla="val 30000"/>
            <a:gd name="adj2" fmla="val -8333"/>
            <a:gd name="adj3" fmla="val 30000"/>
            <a:gd name="adj4" fmla="val -21875"/>
            <a:gd name="adj5" fmla="val -167500"/>
            <a:gd name="adj6" fmla="val -3229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伝票番号をそのまま記載</a:t>
          </a:r>
          <a:endParaRPr lang="ja-JP" altLang="en-US"/>
        </a:p>
      </xdr:txBody>
    </xdr:sp>
    <xdr:clientData/>
  </xdr:twoCellAnchor>
  <xdr:twoCellAnchor>
    <xdr:from>
      <xdr:col>7</xdr:col>
      <xdr:colOff>160020</xdr:colOff>
      <xdr:row>54</xdr:row>
      <xdr:rowOff>0</xdr:rowOff>
    </xdr:from>
    <xdr:to>
      <xdr:col>8</xdr:col>
      <xdr:colOff>640080</xdr:colOff>
      <xdr:row>54</xdr:row>
      <xdr:rowOff>0</xdr:rowOff>
    </xdr:to>
    <xdr:sp macro="" textlink="">
      <xdr:nvSpPr>
        <xdr:cNvPr id="28685" name="AutoShape 13">
          <a:extLst>
            <a:ext uri="{FF2B5EF4-FFF2-40B4-BE49-F238E27FC236}">
              <a16:creationId xmlns:a16="http://schemas.microsoft.com/office/drawing/2014/main" id="{00000000-0008-0000-0700-00000D700000}"/>
            </a:ext>
          </a:extLst>
        </xdr:cNvPr>
        <xdr:cNvSpPr>
          <a:spLocks/>
        </xdr:cNvSpPr>
      </xdr:nvSpPr>
      <xdr:spPr bwMode="auto">
        <a:xfrm>
          <a:off x="1257300" y="9601200"/>
          <a:ext cx="640080" cy="0"/>
        </a:xfrm>
        <a:prstGeom prst="borderCallout2">
          <a:avLst>
            <a:gd name="adj1" fmla="val 30000"/>
            <a:gd name="adj2" fmla="val -6060"/>
            <a:gd name="adj3" fmla="val 30000"/>
            <a:gd name="adj4" fmla="val -22727"/>
            <a:gd name="adj5" fmla="val -190000"/>
            <a:gd name="adj6" fmla="val -356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「リプレ」注文番号をそのまま記載</a:t>
          </a:r>
          <a:endParaRPr lang="ja-JP" altLang="en-US"/>
        </a:p>
      </xdr:txBody>
    </xdr:sp>
    <xdr:clientData/>
  </xdr:twoCellAnchor>
  <xdr:twoCellAnchor>
    <xdr:from>
      <xdr:col>9</xdr:col>
      <xdr:colOff>243840</xdr:colOff>
      <xdr:row>54</xdr:row>
      <xdr:rowOff>0</xdr:rowOff>
    </xdr:from>
    <xdr:to>
      <xdr:col>9</xdr:col>
      <xdr:colOff>716280</xdr:colOff>
      <xdr:row>54</xdr:row>
      <xdr:rowOff>0</xdr:rowOff>
    </xdr:to>
    <xdr:sp macro="" textlink="">
      <xdr:nvSpPr>
        <xdr:cNvPr id="28686" name="AutoShape 14">
          <a:extLst>
            <a:ext uri="{FF2B5EF4-FFF2-40B4-BE49-F238E27FC236}">
              <a16:creationId xmlns:a16="http://schemas.microsoft.com/office/drawing/2014/main" id="{00000000-0008-0000-0700-00000E700000}"/>
            </a:ext>
          </a:extLst>
        </xdr:cNvPr>
        <xdr:cNvSpPr>
          <a:spLocks/>
        </xdr:cNvSpPr>
      </xdr:nvSpPr>
      <xdr:spPr bwMode="auto">
        <a:xfrm>
          <a:off x="3482340" y="9601200"/>
          <a:ext cx="472440" cy="0"/>
        </a:xfrm>
        <a:prstGeom prst="borderCallout2">
          <a:avLst>
            <a:gd name="adj1" fmla="val 30000"/>
            <a:gd name="adj2" fmla="val 106060"/>
            <a:gd name="adj3" fmla="val 30000"/>
            <a:gd name="adj4" fmla="val 121968"/>
            <a:gd name="adj5" fmla="val -185000"/>
            <a:gd name="adj6" fmla="val 1621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1ロットごとの納品パック数を記載</a:t>
          </a:r>
          <a:endParaRPr lang="ja-JP" altLang="en-US"/>
        </a:p>
      </xdr:txBody>
    </xdr:sp>
    <xdr:clientData/>
  </xdr:twoCellAnchor>
  <xdr:twoCellAnchor>
    <xdr:from>
      <xdr:col>9</xdr:col>
      <xdr:colOff>998220</xdr:colOff>
      <xdr:row>54</xdr:row>
      <xdr:rowOff>0</xdr:rowOff>
    </xdr:from>
    <xdr:to>
      <xdr:col>10</xdr:col>
      <xdr:colOff>518160</xdr:colOff>
      <xdr:row>54</xdr:row>
      <xdr:rowOff>0</xdr:rowOff>
    </xdr:to>
    <xdr:sp macro="" textlink="">
      <xdr:nvSpPr>
        <xdr:cNvPr id="28687" name="AutoShape 15">
          <a:extLst>
            <a:ext uri="{FF2B5EF4-FFF2-40B4-BE49-F238E27FC236}">
              <a16:creationId xmlns:a16="http://schemas.microsoft.com/office/drawing/2014/main" id="{00000000-0008-0000-0700-00000F700000}"/>
            </a:ext>
          </a:extLst>
        </xdr:cNvPr>
        <xdr:cNvSpPr>
          <a:spLocks/>
        </xdr:cNvSpPr>
      </xdr:nvSpPr>
      <xdr:spPr bwMode="auto">
        <a:xfrm>
          <a:off x="3954780" y="9601200"/>
          <a:ext cx="518160" cy="0"/>
        </a:xfrm>
        <a:prstGeom prst="borderCallout2">
          <a:avLst>
            <a:gd name="adj1" fmla="val 30000"/>
            <a:gd name="adj2" fmla="val 106060"/>
            <a:gd name="adj3" fmla="val 30000"/>
            <a:gd name="adj4" fmla="val 118181"/>
            <a:gd name="adj5" fmla="val -332500"/>
            <a:gd name="adj6" fmla="val 1492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伝票で指示された納品パック数を記載</a:t>
          </a:r>
          <a:endParaRPr lang="ja-JP" altLang="en-US"/>
        </a:p>
      </xdr:txBody>
    </xdr:sp>
    <xdr:clientData/>
  </xdr:twoCellAnchor>
  <xdr:twoCellAnchor>
    <xdr:from>
      <xdr:col>11</xdr:col>
      <xdr:colOff>403860</xdr:colOff>
      <xdr:row>54</xdr:row>
      <xdr:rowOff>0</xdr:rowOff>
    </xdr:from>
    <xdr:to>
      <xdr:col>12</xdr:col>
      <xdr:colOff>647700</xdr:colOff>
      <xdr:row>54</xdr:row>
      <xdr:rowOff>0</xdr:rowOff>
    </xdr:to>
    <xdr:sp macro="" textlink="">
      <xdr:nvSpPr>
        <xdr:cNvPr id="28688" name="AutoShape 16">
          <a:extLst>
            <a:ext uri="{FF2B5EF4-FFF2-40B4-BE49-F238E27FC236}">
              <a16:creationId xmlns:a16="http://schemas.microsoft.com/office/drawing/2014/main" id="{00000000-0008-0000-0700-000010700000}"/>
            </a:ext>
          </a:extLst>
        </xdr:cNvPr>
        <xdr:cNvSpPr>
          <a:spLocks/>
        </xdr:cNvSpPr>
      </xdr:nvSpPr>
      <xdr:spPr bwMode="auto">
        <a:xfrm>
          <a:off x="5074920" y="9601200"/>
          <a:ext cx="960120" cy="0"/>
        </a:xfrm>
        <a:prstGeom prst="borderCallout2">
          <a:avLst>
            <a:gd name="adj1" fmla="val 30000"/>
            <a:gd name="adj2" fmla="val 106060"/>
            <a:gd name="adj3" fmla="val 30000"/>
            <a:gd name="adj4" fmla="val 106060"/>
            <a:gd name="adj5" fmla="val -245000"/>
            <a:gd name="adj6" fmla="val 1068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納品対象商品の製造年月日を記載</a:t>
          </a:r>
          <a:endParaRPr lang="ja-JP" altLang="en-US"/>
        </a:p>
      </xdr:txBody>
    </xdr:sp>
    <xdr:clientData/>
  </xdr:twoCellAnchor>
  <xdr:twoCellAnchor>
    <xdr:from>
      <xdr:col>13</xdr:col>
      <xdr:colOff>68580</xdr:colOff>
      <xdr:row>54</xdr:row>
      <xdr:rowOff>0</xdr:rowOff>
    </xdr:from>
    <xdr:to>
      <xdr:col>14</xdr:col>
      <xdr:colOff>800100</xdr:colOff>
      <xdr:row>54</xdr:row>
      <xdr:rowOff>0</xdr:rowOff>
    </xdr:to>
    <xdr:sp macro="" textlink="">
      <xdr:nvSpPr>
        <xdr:cNvPr id="28689" name="AutoShape 17">
          <a:extLst>
            <a:ext uri="{FF2B5EF4-FFF2-40B4-BE49-F238E27FC236}">
              <a16:creationId xmlns:a16="http://schemas.microsoft.com/office/drawing/2014/main" id="{00000000-0008-0000-0700-000011700000}"/>
            </a:ext>
          </a:extLst>
        </xdr:cNvPr>
        <xdr:cNvSpPr>
          <a:spLocks/>
        </xdr:cNvSpPr>
      </xdr:nvSpPr>
      <xdr:spPr bwMode="auto">
        <a:xfrm>
          <a:off x="6172200" y="9601200"/>
          <a:ext cx="1447800" cy="0"/>
        </a:xfrm>
        <a:prstGeom prst="borderCallout2">
          <a:avLst>
            <a:gd name="adj1" fmla="val 30000"/>
            <a:gd name="adj2" fmla="val 105264"/>
            <a:gd name="adj3" fmla="val 30000"/>
            <a:gd name="adj4" fmla="val 105264"/>
            <a:gd name="adj5" fmla="val -240000"/>
            <a:gd name="adj6" fmla="val 16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原料に使用した牛の個体識別番号を記載</a:t>
          </a:r>
          <a:endParaRPr lang="ja-JP" altLang="en-US"/>
        </a:p>
      </xdr:txBody>
    </xdr:sp>
    <xdr:clientData/>
  </xdr:twoCellAnchor>
  <xdr:twoCellAnchor>
    <xdr:from>
      <xdr:col>44</xdr:col>
      <xdr:colOff>510540</xdr:colOff>
      <xdr:row>54</xdr:row>
      <xdr:rowOff>0</xdr:rowOff>
    </xdr:from>
    <xdr:to>
      <xdr:col>46</xdr:col>
      <xdr:colOff>121920</xdr:colOff>
      <xdr:row>54</xdr:row>
      <xdr:rowOff>0</xdr:rowOff>
    </xdr:to>
    <xdr:sp macro="" textlink="">
      <xdr:nvSpPr>
        <xdr:cNvPr id="28690" name="AutoShape 18">
          <a:extLst>
            <a:ext uri="{FF2B5EF4-FFF2-40B4-BE49-F238E27FC236}">
              <a16:creationId xmlns:a16="http://schemas.microsoft.com/office/drawing/2014/main" id="{00000000-0008-0000-0700-000012700000}"/>
            </a:ext>
          </a:extLst>
        </xdr:cNvPr>
        <xdr:cNvSpPr>
          <a:spLocks/>
        </xdr:cNvSpPr>
      </xdr:nvSpPr>
      <xdr:spPr bwMode="auto">
        <a:xfrm>
          <a:off x="33550860" y="9601200"/>
          <a:ext cx="1303020" cy="0"/>
        </a:xfrm>
        <a:prstGeom prst="borderCallout2">
          <a:avLst>
            <a:gd name="adj1" fmla="val 48000"/>
            <a:gd name="adj2" fmla="val 105264"/>
            <a:gd name="adj3" fmla="val 48000"/>
            <a:gd name="adj4" fmla="val 134870"/>
            <a:gd name="adj5" fmla="val -212000"/>
            <a:gd name="adj6" fmla="val 1585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納品理由をを記載</a:t>
          </a:r>
          <a:endParaRPr lang="ja-JP" altLang="en-US"/>
        </a:p>
      </xdr:txBody>
    </xdr:sp>
    <xdr:clientData/>
  </xdr:twoCellAnchor>
  <xdr:twoCellAnchor>
    <xdr:from>
      <xdr:col>3</xdr:col>
      <xdr:colOff>266700</xdr:colOff>
      <xdr:row>54</xdr:row>
      <xdr:rowOff>0</xdr:rowOff>
    </xdr:from>
    <xdr:to>
      <xdr:col>5</xdr:col>
      <xdr:colOff>495300</xdr:colOff>
      <xdr:row>54</xdr:row>
      <xdr:rowOff>0</xdr:rowOff>
    </xdr:to>
    <xdr:sp macro="" textlink="">
      <xdr:nvSpPr>
        <xdr:cNvPr id="28691" name="AutoShape 19">
          <a:extLst>
            <a:ext uri="{FF2B5EF4-FFF2-40B4-BE49-F238E27FC236}">
              <a16:creationId xmlns:a16="http://schemas.microsoft.com/office/drawing/2014/main" id="{00000000-0008-0000-0700-000013700000}"/>
            </a:ext>
          </a:extLst>
        </xdr:cNvPr>
        <xdr:cNvSpPr>
          <a:spLocks/>
        </xdr:cNvSpPr>
      </xdr:nvSpPr>
      <xdr:spPr bwMode="auto">
        <a:xfrm>
          <a:off x="281940" y="9601200"/>
          <a:ext cx="373380" cy="0"/>
        </a:xfrm>
        <a:prstGeom prst="borderCallout2">
          <a:avLst>
            <a:gd name="adj1" fmla="val 50000"/>
            <a:gd name="adj2" fmla="val -6958"/>
            <a:gd name="adj3" fmla="val 50000"/>
            <a:gd name="adj4" fmla="val -71306"/>
            <a:gd name="adj5" fmla="val 437500"/>
            <a:gd name="adj6" fmla="val -1208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整理番号を記入。</a:t>
          </a:r>
          <a:endParaRPr lang="ja-JP" altLang="en-US"/>
        </a:p>
      </xdr:txBody>
    </xdr:sp>
    <xdr:clientData/>
  </xdr:twoCellAnchor>
  <xdr:twoCellAnchor>
    <xdr:from>
      <xdr:col>9</xdr:col>
      <xdr:colOff>830580</xdr:colOff>
      <xdr:row>54</xdr:row>
      <xdr:rowOff>0</xdr:rowOff>
    </xdr:from>
    <xdr:to>
      <xdr:col>11</xdr:col>
      <xdr:colOff>853440</xdr:colOff>
      <xdr:row>54</xdr:row>
      <xdr:rowOff>0</xdr:rowOff>
    </xdr:to>
    <xdr:sp macro="" textlink="">
      <xdr:nvSpPr>
        <xdr:cNvPr id="28692" name="AutoShape 20">
          <a:extLst>
            <a:ext uri="{FF2B5EF4-FFF2-40B4-BE49-F238E27FC236}">
              <a16:creationId xmlns:a16="http://schemas.microsoft.com/office/drawing/2014/main" id="{00000000-0008-0000-0700-000014700000}"/>
            </a:ext>
          </a:extLst>
        </xdr:cNvPr>
        <xdr:cNvSpPr>
          <a:spLocks/>
        </xdr:cNvSpPr>
      </xdr:nvSpPr>
      <xdr:spPr bwMode="auto">
        <a:xfrm>
          <a:off x="3954780" y="9601200"/>
          <a:ext cx="1432560" cy="0"/>
        </a:xfrm>
        <a:prstGeom prst="borderCallout2">
          <a:avLst>
            <a:gd name="adj1" fmla="val 30000"/>
            <a:gd name="adj2" fmla="val 103088"/>
            <a:gd name="adj3" fmla="val 30000"/>
            <a:gd name="adj4" fmla="val 127801"/>
            <a:gd name="adj5" fmla="val -115000"/>
            <a:gd name="adj6" fmla="val 14826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組合員への配送曜日がわかる場合に、曜日番号と曜日を記載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22770;&#19978;&#23455;&#32318;18&#24180;/25&#24180;3&#26376;3&#2223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台帳"/>
      <sheetName val="指示書"/>
      <sheetName val="アバウト"/>
      <sheetName val="売上実績表"/>
      <sheetName val="残数管理表"/>
      <sheetName val="書込"/>
      <sheetName val="利益管理"/>
      <sheetName val="貼り付け"/>
      <sheetName val="企画"/>
      <sheetName val="企画 提案"/>
      <sheetName val="1土"/>
      <sheetName val="2日"/>
      <sheetName val="3月"/>
      <sheetName val="4火"/>
      <sheetName val="5水"/>
      <sheetName val="6木"/>
      <sheetName val="仕切り価格"/>
      <sheetName val="日売り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45732</v>
          </cell>
        </row>
        <row r="3">
          <cell r="B3">
            <v>45719</v>
          </cell>
        </row>
        <row r="5">
          <cell r="A5">
            <v>310128</v>
          </cell>
          <cell r="B5" t="str">
            <v>豪州産牛ｽﾃｰｷ用（ｻｰﾛｲﾝ）</v>
          </cell>
          <cell r="C5">
            <v>83</v>
          </cell>
          <cell r="D5" t="str">
            <v>260ｇ（2枚）</v>
          </cell>
          <cell r="E5">
            <v>260</v>
          </cell>
          <cell r="F5">
            <v>1498</v>
          </cell>
          <cell r="G5">
            <v>1498</v>
          </cell>
          <cell r="H5">
            <v>1145</v>
          </cell>
          <cell r="I5">
            <v>440</v>
          </cell>
          <cell r="J5">
            <v>0</v>
          </cell>
          <cell r="K5">
            <v>4</v>
          </cell>
          <cell r="L5">
            <v>4</v>
          </cell>
          <cell r="M5">
            <v>3</v>
          </cell>
          <cell r="N5">
            <v>7</v>
          </cell>
          <cell r="O5">
            <v>3</v>
          </cell>
          <cell r="P5"/>
        </row>
        <row r="6">
          <cell r="A6">
            <v>310003</v>
          </cell>
          <cell r="B6" t="str">
            <v>国産交雑牛（F1）ステーキ用ヒレ</v>
          </cell>
          <cell r="C6">
            <v>253</v>
          </cell>
          <cell r="D6" t="str">
            <v>160ｇ（2枚）</v>
          </cell>
          <cell r="E6">
            <v>160</v>
          </cell>
          <cell r="F6">
            <v>1980</v>
          </cell>
          <cell r="G6">
            <v>1980</v>
          </cell>
          <cell r="H6">
            <v>1633</v>
          </cell>
          <cell r="I6">
            <v>1020</v>
          </cell>
          <cell r="J6">
            <v>0</v>
          </cell>
          <cell r="K6">
            <v>18</v>
          </cell>
          <cell r="L6">
            <v>12</v>
          </cell>
          <cell r="M6">
            <v>26</v>
          </cell>
          <cell r="N6">
            <v>21</v>
          </cell>
          <cell r="O6">
            <v>19</v>
          </cell>
          <cell r="P6"/>
        </row>
        <row r="7">
          <cell r="A7">
            <v>308446</v>
          </cell>
          <cell r="B7" t="str">
            <v>国産牛ｽﾃｰｷ用（ﾓﾓ）</v>
          </cell>
          <cell r="C7">
            <v>208</v>
          </cell>
          <cell r="D7" t="str">
            <v>80ｇ×2枚</v>
          </cell>
          <cell r="E7">
            <v>160</v>
          </cell>
          <cell r="F7">
            <v>698</v>
          </cell>
          <cell r="G7">
            <v>698</v>
          </cell>
          <cell r="H7">
            <v>526</v>
          </cell>
          <cell r="I7">
            <v>328</v>
          </cell>
          <cell r="J7">
            <v>0</v>
          </cell>
          <cell r="K7">
            <v>2</v>
          </cell>
          <cell r="L7">
            <v>7</v>
          </cell>
          <cell r="M7">
            <v>2</v>
          </cell>
          <cell r="N7">
            <v>3</v>
          </cell>
          <cell r="O7">
            <v>6</v>
          </cell>
          <cell r="P7"/>
        </row>
        <row r="8">
          <cell r="A8">
            <v>308488</v>
          </cell>
          <cell r="B8" t="str">
            <v>指定牛焼肉用厚切り（ﾛｰｽ･ﾓﾓ）</v>
          </cell>
          <cell r="C8">
            <v>494</v>
          </cell>
          <cell r="D8" t="str">
            <v>200ｇ(ﾛｰｽ100ｇ・ﾓﾓ100ｇ）</v>
          </cell>
          <cell r="E8">
            <v>200</v>
          </cell>
          <cell r="F8">
            <v>1598</v>
          </cell>
          <cell r="G8">
            <v>1598</v>
          </cell>
          <cell r="H8">
            <v>1276</v>
          </cell>
          <cell r="I8">
            <v>638</v>
          </cell>
          <cell r="J8">
            <v>0</v>
          </cell>
          <cell r="K8">
            <v>2</v>
          </cell>
          <cell r="L8"/>
          <cell r="M8">
            <v>3</v>
          </cell>
          <cell r="N8">
            <v>1</v>
          </cell>
          <cell r="O8">
            <v>4</v>
          </cell>
          <cell r="P8"/>
        </row>
        <row r="9">
          <cell r="A9">
            <v>391277</v>
          </cell>
          <cell r="B9" t="str">
            <v>国産牛切落し焼肉用（ﾓﾓ）</v>
          </cell>
          <cell r="C9" t="str">
            <v>242</v>
          </cell>
          <cell r="D9" t="str">
            <v>200g</v>
          </cell>
          <cell r="E9">
            <v>200</v>
          </cell>
          <cell r="F9">
            <v>898</v>
          </cell>
          <cell r="G9">
            <v>898</v>
          </cell>
          <cell r="H9">
            <v>670</v>
          </cell>
          <cell r="I9">
            <v>335</v>
          </cell>
          <cell r="J9">
            <v>0</v>
          </cell>
          <cell r="K9">
            <v>12</v>
          </cell>
          <cell r="L9">
            <v>10</v>
          </cell>
          <cell r="M9">
            <v>10</v>
          </cell>
          <cell r="N9">
            <v>10</v>
          </cell>
          <cell r="O9">
            <v>13</v>
          </cell>
          <cell r="P9"/>
        </row>
        <row r="10">
          <cell r="A10">
            <v>303941</v>
          </cell>
          <cell r="B10" t="str">
            <v>国産牛すき焼用(ロース)</v>
          </cell>
          <cell r="C10">
            <v>164</v>
          </cell>
          <cell r="D10" t="str">
            <v>150ｇ</v>
          </cell>
          <cell r="E10">
            <v>150</v>
          </cell>
          <cell r="F10">
            <v>1280</v>
          </cell>
          <cell r="G10">
            <v>1280</v>
          </cell>
          <cell r="H10">
            <v>1001</v>
          </cell>
          <cell r="I10">
            <v>667</v>
          </cell>
          <cell r="J10">
            <v>0</v>
          </cell>
          <cell r="K10">
            <v>7</v>
          </cell>
          <cell r="L10">
            <v>3</v>
          </cell>
          <cell r="M10">
            <v>4</v>
          </cell>
          <cell r="N10">
            <v>5</v>
          </cell>
          <cell r="O10">
            <v>7</v>
          </cell>
          <cell r="P10"/>
        </row>
        <row r="11">
          <cell r="A11">
            <v>307414</v>
          </cell>
          <cell r="B11" t="str">
            <v>国産牛こまぎれ(ﾊﾞﾗ凍結)</v>
          </cell>
          <cell r="C11">
            <v>130</v>
          </cell>
          <cell r="D11" t="str">
            <v>270ｇ</v>
          </cell>
          <cell r="E11">
            <v>270</v>
          </cell>
          <cell r="F11">
            <v>898</v>
          </cell>
          <cell r="G11">
            <v>898</v>
          </cell>
          <cell r="H11">
            <v>648</v>
          </cell>
          <cell r="I11">
            <v>240</v>
          </cell>
          <cell r="J11">
            <v>0</v>
          </cell>
          <cell r="K11">
            <v>51</v>
          </cell>
          <cell r="L11">
            <v>46</v>
          </cell>
          <cell r="M11">
            <v>48</v>
          </cell>
          <cell r="N11">
            <v>30</v>
          </cell>
          <cell r="O11">
            <v>33</v>
          </cell>
          <cell r="P11"/>
        </row>
        <row r="12">
          <cell r="A12">
            <v>303420</v>
          </cell>
          <cell r="B12" t="str">
            <v>豪州産牛こまぎれ（ﾊﾞﾗ凍結）</v>
          </cell>
          <cell r="C12">
            <v>62</v>
          </cell>
          <cell r="D12" t="str">
            <v>340g(ﾁｬｯｸｼｰﾙ）</v>
          </cell>
          <cell r="E12">
            <v>340</v>
          </cell>
          <cell r="F12">
            <v>698</v>
          </cell>
          <cell r="G12">
            <v>698</v>
          </cell>
          <cell r="H12">
            <v>524</v>
          </cell>
          <cell r="I12">
            <v>154</v>
          </cell>
          <cell r="J12">
            <v>0</v>
          </cell>
          <cell r="K12">
            <v>5</v>
          </cell>
          <cell r="L12">
            <v>14</v>
          </cell>
          <cell r="M12">
            <v>7</v>
          </cell>
          <cell r="N12">
            <v>8</v>
          </cell>
          <cell r="O12">
            <v>4</v>
          </cell>
          <cell r="P12"/>
        </row>
        <row r="13">
          <cell r="A13">
            <v>308107</v>
          </cell>
          <cell r="B13" t="str">
            <v>産直味わい豚ひとくちｶﾂ用（ﾋﾚ）</v>
          </cell>
          <cell r="C13">
            <v>833</v>
          </cell>
          <cell r="D13" t="str">
            <v>200ｇ</v>
          </cell>
          <cell r="E13">
            <v>200</v>
          </cell>
          <cell r="F13">
            <v>758</v>
          </cell>
          <cell r="G13">
            <v>758</v>
          </cell>
          <cell r="H13">
            <v>536</v>
          </cell>
          <cell r="I13">
            <v>268</v>
          </cell>
          <cell r="J13">
            <v>0</v>
          </cell>
          <cell r="K13">
            <v>5</v>
          </cell>
          <cell r="L13">
            <v>3</v>
          </cell>
          <cell r="M13">
            <v>2</v>
          </cell>
          <cell r="N13">
            <v>4</v>
          </cell>
          <cell r="O13">
            <v>4</v>
          </cell>
          <cell r="P13"/>
        </row>
        <row r="14">
          <cell r="A14">
            <v>308917</v>
          </cell>
          <cell r="B14" t="str">
            <v>産直味わい豚トンカツ用スジ切り（ロース）</v>
          </cell>
          <cell r="C14">
            <v>807</v>
          </cell>
          <cell r="D14" t="str">
            <v>240ｇ（3枚）</v>
          </cell>
          <cell r="E14">
            <v>240</v>
          </cell>
          <cell r="F14">
            <v>698</v>
          </cell>
          <cell r="G14">
            <v>698</v>
          </cell>
          <cell r="H14">
            <v>529</v>
          </cell>
          <cell r="I14">
            <v>220</v>
          </cell>
          <cell r="J14">
            <v>0</v>
          </cell>
          <cell r="K14">
            <v>11</v>
          </cell>
          <cell r="L14">
            <v>17</v>
          </cell>
          <cell r="M14">
            <v>11</v>
          </cell>
          <cell r="N14">
            <v>14</v>
          </cell>
          <cell r="O14">
            <v>14</v>
          </cell>
          <cell r="P14"/>
        </row>
        <row r="15">
          <cell r="A15">
            <v>303371</v>
          </cell>
          <cell r="B15" t="str">
            <v>産直味わい豚ｽﾍﾟｱﾘﾌﾞ</v>
          </cell>
          <cell r="C15">
            <v>782</v>
          </cell>
          <cell r="D15" t="str">
            <v>400g</v>
          </cell>
          <cell r="E15">
            <v>400</v>
          </cell>
          <cell r="F15">
            <v>688</v>
          </cell>
          <cell r="G15">
            <v>688</v>
          </cell>
          <cell r="H15">
            <v>514</v>
          </cell>
          <cell r="I15">
            <v>128</v>
          </cell>
          <cell r="J15">
            <v>0</v>
          </cell>
          <cell r="K15">
            <v>12</v>
          </cell>
          <cell r="L15">
            <v>7</v>
          </cell>
          <cell r="M15">
            <v>10</v>
          </cell>
          <cell r="N15">
            <v>16</v>
          </cell>
          <cell r="O15">
            <v>4</v>
          </cell>
          <cell r="P15"/>
        </row>
        <row r="16">
          <cell r="A16">
            <v>310441</v>
          </cell>
          <cell r="B16" t="str">
            <v>産直味わい豚切落ししゃぶしゃぶ用(ﾓﾓ赤身)</v>
          </cell>
          <cell r="C16" t="str">
            <v>924</v>
          </cell>
          <cell r="D16" t="str">
            <v>300g</v>
          </cell>
          <cell r="E16">
            <v>300</v>
          </cell>
          <cell r="F16">
            <v>598</v>
          </cell>
          <cell r="G16">
            <v>598</v>
          </cell>
          <cell r="H16">
            <v>476</v>
          </cell>
          <cell r="I16">
            <v>158</v>
          </cell>
          <cell r="J16">
            <v>0</v>
          </cell>
          <cell r="K16">
            <v>4</v>
          </cell>
          <cell r="L16">
            <v>6</v>
          </cell>
          <cell r="M16">
            <v>6</v>
          </cell>
          <cell r="N16">
            <v>9</v>
          </cell>
          <cell r="O16">
            <v>7</v>
          </cell>
          <cell r="P16"/>
        </row>
        <row r="17">
          <cell r="A17">
            <v>308959</v>
          </cell>
          <cell r="B17" t="str">
            <v>産直味わい豚しゃぶしゃぶ用（ﾊﾞﾗ）</v>
          </cell>
          <cell r="C17">
            <v>968</v>
          </cell>
          <cell r="D17" t="str">
            <v>350ｇ</v>
          </cell>
          <cell r="E17">
            <v>350</v>
          </cell>
          <cell r="F17">
            <v>798</v>
          </cell>
          <cell r="G17">
            <v>798</v>
          </cell>
          <cell r="H17">
            <v>683</v>
          </cell>
          <cell r="I17">
            <v>195</v>
          </cell>
          <cell r="J17">
            <v>0</v>
          </cell>
          <cell r="K17">
            <v>46</v>
          </cell>
          <cell r="L17">
            <v>46</v>
          </cell>
          <cell r="M17">
            <v>66</v>
          </cell>
          <cell r="N17">
            <v>52</v>
          </cell>
          <cell r="O17">
            <v>42</v>
          </cell>
          <cell r="P17"/>
        </row>
        <row r="18">
          <cell r="A18">
            <v>375461</v>
          </cell>
          <cell r="B18" t="str">
            <v>産直味わい豚しゃぶしゃぶ用（ﾛｰｽ）</v>
          </cell>
          <cell r="C18" t="str">
            <v>607</v>
          </cell>
          <cell r="D18" t="str">
            <v>280g</v>
          </cell>
          <cell r="E18">
            <v>280</v>
          </cell>
          <cell r="F18">
            <v>798</v>
          </cell>
          <cell r="G18">
            <v>798</v>
          </cell>
          <cell r="H18">
            <v>602</v>
          </cell>
          <cell r="I18">
            <v>215</v>
          </cell>
          <cell r="J18">
            <v>0</v>
          </cell>
          <cell r="K18">
            <v>46</v>
          </cell>
          <cell r="L18">
            <v>44</v>
          </cell>
          <cell r="M18">
            <v>44</v>
          </cell>
          <cell r="N18">
            <v>31</v>
          </cell>
          <cell r="O18">
            <v>38</v>
          </cell>
          <cell r="P18"/>
        </row>
        <row r="19">
          <cell r="A19">
            <v>390419</v>
          </cell>
          <cell r="B19" t="str">
            <v>国産豚しゃぶしゃぶ用(肩ﾛｰｽ）</v>
          </cell>
          <cell r="C19" t="str">
            <v>648</v>
          </cell>
          <cell r="D19" t="str">
            <v>280g</v>
          </cell>
          <cell r="E19">
            <v>280</v>
          </cell>
          <cell r="F19">
            <v>598</v>
          </cell>
          <cell r="G19">
            <v>598</v>
          </cell>
          <cell r="H19">
            <v>478</v>
          </cell>
          <cell r="I19">
            <v>170</v>
          </cell>
          <cell r="J19">
            <v>0</v>
          </cell>
          <cell r="K19">
            <v>76</v>
          </cell>
          <cell r="L19">
            <v>75</v>
          </cell>
          <cell r="M19">
            <v>90</v>
          </cell>
          <cell r="N19">
            <v>81</v>
          </cell>
          <cell r="O19">
            <v>88</v>
          </cell>
          <cell r="P19"/>
        </row>
        <row r="20">
          <cell r="A20">
            <v>308074</v>
          </cell>
          <cell r="B20" t="str">
            <v>産直味わい豚お好み焼・焼そば用（ﾊﾞﾗ）</v>
          </cell>
          <cell r="C20">
            <v>733</v>
          </cell>
          <cell r="D20" t="str">
            <v>350ｇ</v>
          </cell>
          <cell r="E20">
            <v>350</v>
          </cell>
          <cell r="F20">
            <v>898</v>
          </cell>
          <cell r="G20">
            <v>898</v>
          </cell>
          <cell r="H20">
            <v>714</v>
          </cell>
          <cell r="I20">
            <v>204</v>
          </cell>
          <cell r="J20">
            <v>0</v>
          </cell>
          <cell r="K20">
            <v>38</v>
          </cell>
          <cell r="L20">
            <v>28</v>
          </cell>
          <cell r="M20">
            <v>30</v>
          </cell>
          <cell r="N20">
            <v>23</v>
          </cell>
          <cell r="O20">
            <v>29</v>
          </cell>
          <cell r="P20"/>
        </row>
        <row r="21">
          <cell r="A21">
            <v>308868</v>
          </cell>
          <cell r="B21" t="str">
            <v>産直味わい豚生姜焼用ﾀﾚ付（ﾛｰｽ）</v>
          </cell>
          <cell r="C21">
            <v>880</v>
          </cell>
          <cell r="D21" t="str">
            <v>肉220ｇ・(ﾀﾚ40ｇ×2）</v>
          </cell>
          <cell r="E21">
            <v>220</v>
          </cell>
          <cell r="F21">
            <v>698</v>
          </cell>
          <cell r="G21">
            <v>698</v>
          </cell>
          <cell r="H21">
            <v>531</v>
          </cell>
          <cell r="I21">
            <v>241</v>
          </cell>
          <cell r="J21">
            <v>0</v>
          </cell>
          <cell r="K21">
            <v>35</v>
          </cell>
          <cell r="L21">
            <v>27</v>
          </cell>
          <cell r="M21">
            <v>34</v>
          </cell>
          <cell r="N21">
            <v>24</v>
          </cell>
          <cell r="O21">
            <v>36</v>
          </cell>
          <cell r="P21"/>
        </row>
        <row r="22">
          <cell r="A22"/>
          <cell r="B22" t="str">
            <v>小計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374</v>
          </cell>
          <cell r="L22">
            <v>349</v>
          </cell>
          <cell r="M22">
            <v>396</v>
          </cell>
          <cell r="N22">
            <v>339</v>
          </cell>
          <cell r="O22">
            <v>351</v>
          </cell>
          <cell r="P22"/>
        </row>
        <row r="23">
          <cell r="A23"/>
          <cell r="B23" t="str">
            <v>品名　Ｃ　チルド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/>
          <cell r="L23"/>
          <cell r="M23"/>
          <cell r="N23"/>
          <cell r="O23"/>
          <cell r="P23"/>
        </row>
        <row r="24">
          <cell r="A24">
            <v>358483</v>
          </cell>
          <cell r="B24" t="str">
            <v>指定牛ﾁﾙﾄﾞ切落しすき焼用（ﾓﾓｶﾀﾊﾞﾗ）</v>
          </cell>
          <cell r="C24" t="str">
            <v>394</v>
          </cell>
          <cell r="D24" t="str">
            <v>200g</v>
          </cell>
          <cell r="E24">
            <v>200</v>
          </cell>
          <cell r="F24">
            <v>878</v>
          </cell>
          <cell r="G24">
            <v>878</v>
          </cell>
          <cell r="H24">
            <v>667</v>
          </cell>
          <cell r="I24">
            <v>333</v>
          </cell>
          <cell r="J24">
            <v>0</v>
          </cell>
          <cell r="K24">
            <v>18</v>
          </cell>
          <cell r="L24">
            <v>19</v>
          </cell>
          <cell r="M24">
            <v>18</v>
          </cell>
          <cell r="N24">
            <v>25</v>
          </cell>
          <cell r="O24">
            <v>24</v>
          </cell>
          <cell r="P24"/>
        </row>
        <row r="25">
          <cell r="A25">
            <v>392217</v>
          </cell>
          <cell r="B25" t="str">
            <v>指定牛すき焼用（ﾓﾓ）</v>
          </cell>
          <cell r="C25" t="str">
            <v>327</v>
          </cell>
          <cell r="D25" t="str">
            <v>150g</v>
          </cell>
          <cell r="E25">
            <v>150</v>
          </cell>
          <cell r="F25">
            <v>848</v>
          </cell>
          <cell r="G25">
            <v>848</v>
          </cell>
          <cell r="H25">
            <v>648</v>
          </cell>
          <cell r="I25">
            <v>432</v>
          </cell>
          <cell r="J25">
            <v>0</v>
          </cell>
          <cell r="K25">
            <v>4</v>
          </cell>
          <cell r="L25">
            <v>2</v>
          </cell>
          <cell r="M25">
            <v>1</v>
          </cell>
          <cell r="N25">
            <v>6</v>
          </cell>
          <cell r="O25">
            <v>1</v>
          </cell>
          <cell r="P25"/>
        </row>
        <row r="26">
          <cell r="A26">
            <v>309262</v>
          </cell>
          <cell r="B26" t="str">
            <v>国産牛ﾁﾙﾄﾞこまぎれ</v>
          </cell>
          <cell r="C26">
            <v>186</v>
          </cell>
          <cell r="D26" t="str">
            <v>200ｇ</v>
          </cell>
          <cell r="E26">
            <v>200</v>
          </cell>
          <cell r="F26">
            <v>698</v>
          </cell>
          <cell r="G26">
            <v>698</v>
          </cell>
          <cell r="H26">
            <v>540</v>
          </cell>
          <cell r="I26">
            <v>270</v>
          </cell>
          <cell r="J26">
            <v>0</v>
          </cell>
          <cell r="K26">
            <v>163</v>
          </cell>
          <cell r="L26">
            <v>136</v>
          </cell>
          <cell r="M26">
            <v>127</v>
          </cell>
          <cell r="N26">
            <v>135</v>
          </cell>
          <cell r="O26">
            <v>122</v>
          </cell>
          <cell r="P26"/>
        </row>
        <row r="27">
          <cell r="A27">
            <v>320888</v>
          </cell>
          <cell r="B27" t="str">
            <v>指定牛切落し（ﾓﾓ）</v>
          </cell>
          <cell r="C27" t="str">
            <v>438</v>
          </cell>
          <cell r="D27" t="str">
            <v>150g</v>
          </cell>
          <cell r="E27">
            <v>150</v>
          </cell>
          <cell r="F27">
            <v>798</v>
          </cell>
          <cell r="G27">
            <v>798</v>
          </cell>
          <cell r="H27">
            <v>664</v>
          </cell>
          <cell r="I27">
            <v>442</v>
          </cell>
          <cell r="J27">
            <v>0</v>
          </cell>
          <cell r="K27">
            <v>39</v>
          </cell>
          <cell r="L27">
            <v>29</v>
          </cell>
          <cell r="M27">
            <v>27</v>
          </cell>
          <cell r="N27">
            <v>43</v>
          </cell>
          <cell r="O27">
            <v>27</v>
          </cell>
          <cell r="P27"/>
        </row>
        <row r="28">
          <cell r="A28">
            <v>391970</v>
          </cell>
          <cell r="B28" t="str">
            <v>国産牛切落し（ﾓﾓ）</v>
          </cell>
          <cell r="C28" t="str">
            <v>232</v>
          </cell>
          <cell r="D28" t="str">
            <v>150g</v>
          </cell>
          <cell r="E28">
            <v>150</v>
          </cell>
          <cell r="F28">
            <v>698</v>
          </cell>
          <cell r="G28">
            <v>698</v>
          </cell>
          <cell r="H28">
            <v>518</v>
          </cell>
          <cell r="I28">
            <v>345</v>
          </cell>
          <cell r="J28">
            <v>0</v>
          </cell>
          <cell r="K28">
            <v>30</v>
          </cell>
          <cell r="L28">
            <v>29</v>
          </cell>
          <cell r="M28">
            <v>38</v>
          </cell>
          <cell r="N28">
            <v>24</v>
          </cell>
          <cell r="O28">
            <v>26</v>
          </cell>
          <cell r="P28"/>
        </row>
        <row r="29">
          <cell r="A29">
            <v>361155</v>
          </cell>
          <cell r="B29" t="str">
            <v>産直味わい豚低脂肪ﾃｷﾌﾚｯｼｭ（ﾛｰｽ）</v>
          </cell>
          <cell r="C29" t="str">
            <v>939</v>
          </cell>
          <cell r="D29" t="str">
            <v>270g(3枚)</v>
          </cell>
          <cell r="E29">
            <v>270</v>
          </cell>
          <cell r="F29">
            <v>798</v>
          </cell>
          <cell r="G29">
            <v>798</v>
          </cell>
          <cell r="H29">
            <v>626</v>
          </cell>
          <cell r="I29">
            <v>231</v>
          </cell>
          <cell r="J29">
            <v>0</v>
          </cell>
          <cell r="K29">
            <v>23</v>
          </cell>
          <cell r="L29">
            <v>27</v>
          </cell>
          <cell r="M29">
            <v>10</v>
          </cell>
          <cell r="N29">
            <v>14</v>
          </cell>
          <cell r="O29">
            <v>18</v>
          </cell>
          <cell r="P29"/>
        </row>
        <row r="30">
          <cell r="A30" t="str">
            <v/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/>
          <cell r="L30"/>
          <cell r="M30"/>
          <cell r="N30"/>
          <cell r="O30"/>
          <cell r="P30"/>
        </row>
        <row r="31">
          <cell r="A31"/>
          <cell r="B31" t="str">
            <v>小計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277</v>
          </cell>
          <cell r="L31">
            <v>242</v>
          </cell>
          <cell r="M31">
            <v>221</v>
          </cell>
          <cell r="N31">
            <v>247</v>
          </cell>
          <cell r="O31">
            <v>218</v>
          </cell>
          <cell r="P31"/>
        </row>
        <row r="32">
          <cell r="A32"/>
          <cell r="B32" t="str">
            <v>品名　Ｃ　チルド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/>
          <cell r="L32"/>
          <cell r="M32"/>
          <cell r="N32"/>
          <cell r="O32"/>
          <cell r="P32"/>
        </row>
        <row r="33">
          <cell r="A33">
            <v>308777</v>
          </cell>
          <cell r="B33" t="str">
            <v>産直味わい豚チルドこまぎれ</v>
          </cell>
          <cell r="C33">
            <v>796</v>
          </cell>
          <cell r="D33" t="str">
            <v>200ｇ</v>
          </cell>
          <cell r="E33">
            <v>200</v>
          </cell>
          <cell r="F33">
            <v>398</v>
          </cell>
          <cell r="G33">
            <v>398</v>
          </cell>
          <cell r="H33">
            <v>290</v>
          </cell>
          <cell r="I33">
            <v>145</v>
          </cell>
          <cell r="J33">
            <v>0</v>
          </cell>
          <cell r="K33">
            <v>16</v>
          </cell>
          <cell r="L33">
            <v>10</v>
          </cell>
          <cell r="M33">
            <v>15</v>
          </cell>
          <cell r="N33">
            <v>13</v>
          </cell>
          <cell r="O33">
            <v>9</v>
          </cell>
          <cell r="P33"/>
        </row>
        <row r="34">
          <cell r="A34">
            <v>362799</v>
          </cell>
          <cell r="B34" t="str">
            <v>産直味わい豚低脂肪切落し（ﾓﾓ赤身）</v>
          </cell>
          <cell r="C34" t="str">
            <v>941</v>
          </cell>
          <cell r="D34" t="str">
            <v>300g</v>
          </cell>
          <cell r="E34">
            <v>300</v>
          </cell>
          <cell r="F34">
            <v>688</v>
          </cell>
          <cell r="G34">
            <v>688</v>
          </cell>
          <cell r="H34">
            <v>476</v>
          </cell>
          <cell r="I34">
            <v>158</v>
          </cell>
          <cell r="J34">
            <v>0</v>
          </cell>
          <cell r="K34">
            <v>18</v>
          </cell>
          <cell r="L34">
            <v>21</v>
          </cell>
          <cell r="M34">
            <v>8</v>
          </cell>
          <cell r="N34">
            <v>12</v>
          </cell>
          <cell r="O34">
            <v>17</v>
          </cell>
          <cell r="P34"/>
        </row>
        <row r="35">
          <cell r="A35">
            <v>358681</v>
          </cell>
          <cell r="B35" t="str">
            <v>産直味わい豚切落し（ﾓﾓﾊﾞﾗ）</v>
          </cell>
          <cell r="C35" t="str">
            <v>911</v>
          </cell>
          <cell r="D35" t="str">
            <v>300g</v>
          </cell>
          <cell r="E35">
            <v>300</v>
          </cell>
          <cell r="F35">
            <v>598</v>
          </cell>
          <cell r="G35">
            <v>598</v>
          </cell>
          <cell r="H35">
            <v>443</v>
          </cell>
          <cell r="I35">
            <v>147</v>
          </cell>
          <cell r="J35">
            <v>0</v>
          </cell>
          <cell r="K35">
            <v>45</v>
          </cell>
          <cell r="L35">
            <v>28</v>
          </cell>
          <cell r="M35">
            <v>31</v>
          </cell>
          <cell r="N35">
            <v>41</v>
          </cell>
          <cell r="O35">
            <v>37</v>
          </cell>
          <cell r="P35"/>
        </row>
        <row r="36">
          <cell r="A36">
            <v>303305</v>
          </cell>
          <cell r="B36" t="str">
            <v>産直味わい豚切落し（ﾛｰｽ）</v>
          </cell>
          <cell r="C36">
            <v>721</v>
          </cell>
          <cell r="D36" t="str">
            <v>180g</v>
          </cell>
          <cell r="E36">
            <v>180</v>
          </cell>
          <cell r="F36">
            <v>598</v>
          </cell>
          <cell r="G36">
            <v>598</v>
          </cell>
          <cell r="H36">
            <v>441</v>
          </cell>
          <cell r="I36">
            <v>245</v>
          </cell>
          <cell r="J36">
            <v>0</v>
          </cell>
          <cell r="K36">
            <v>7</v>
          </cell>
          <cell r="L36">
            <v>11</v>
          </cell>
          <cell r="M36">
            <v>11</v>
          </cell>
          <cell r="N36">
            <v>4</v>
          </cell>
          <cell r="O36">
            <v>10</v>
          </cell>
          <cell r="P36"/>
        </row>
        <row r="37">
          <cell r="A37" t="str">
            <v/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/>
          <cell r="L37"/>
          <cell r="M37"/>
          <cell r="N37"/>
          <cell r="O37"/>
          <cell r="P37"/>
        </row>
        <row r="38">
          <cell r="A38" t="str">
            <v/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/>
          <cell r="L38"/>
          <cell r="M38"/>
          <cell r="N38"/>
          <cell r="O38"/>
          <cell r="P38"/>
        </row>
        <row r="39">
          <cell r="A39">
            <v>342543</v>
          </cell>
          <cell r="B39" t="str">
            <v>産直ＰＨＦ若鶏ﾐﾝﾁ（ﾊﾞﾗ凍結）</v>
          </cell>
          <cell r="C39" t="str">
            <v>1176</v>
          </cell>
          <cell r="D39" t="str">
            <v>500g（ﾁｬｯｸｼｰﾙ）</v>
          </cell>
          <cell r="E39">
            <v>500</v>
          </cell>
          <cell r="F39">
            <v>598</v>
          </cell>
          <cell r="G39">
            <v>598</v>
          </cell>
          <cell r="H39">
            <v>464</v>
          </cell>
          <cell r="I39">
            <v>92</v>
          </cell>
          <cell r="J39">
            <v>0</v>
          </cell>
          <cell r="K39">
            <v>71</v>
          </cell>
          <cell r="L39">
            <v>90</v>
          </cell>
          <cell r="M39">
            <v>103</v>
          </cell>
          <cell r="N39">
            <v>73</v>
          </cell>
          <cell r="O39">
            <v>90</v>
          </cell>
          <cell r="P39"/>
        </row>
        <row r="40">
          <cell r="A40">
            <v>390435</v>
          </cell>
          <cell r="B40" t="str">
            <v>国産合挽ﾐﾝﾁ(豚60％牛40%）(ﾊﾞﾗ凍結)</v>
          </cell>
          <cell r="C40" t="str">
            <v>1143</v>
          </cell>
          <cell r="D40" t="str">
            <v>400g(ﾁｬｯｸｼｰﾙ)</v>
          </cell>
          <cell r="E40">
            <v>400</v>
          </cell>
          <cell r="F40">
            <v>548</v>
          </cell>
          <cell r="G40">
            <v>548</v>
          </cell>
          <cell r="H40">
            <v>427</v>
          </cell>
          <cell r="I40">
            <v>106</v>
          </cell>
          <cell r="J40">
            <v>0</v>
          </cell>
          <cell r="K40">
            <v>55</v>
          </cell>
          <cell r="L40">
            <v>74</v>
          </cell>
          <cell r="M40">
            <v>54</v>
          </cell>
          <cell r="N40">
            <v>65</v>
          </cell>
          <cell r="O40">
            <v>72</v>
          </cell>
          <cell r="P40"/>
        </row>
        <row r="41">
          <cell r="A41">
            <v>308264</v>
          </cell>
          <cell r="B41" t="str">
            <v>国産牛豚合挽ミンチ（牛50％）徳用（バラ凍結）</v>
          </cell>
          <cell r="C41">
            <v>1148</v>
          </cell>
          <cell r="D41" t="str">
            <v>600ｇ（ﾁｬｯｸｼｰﾙ）</v>
          </cell>
          <cell r="E41">
            <v>600</v>
          </cell>
          <cell r="F41">
            <v>858</v>
          </cell>
          <cell r="G41">
            <v>858</v>
          </cell>
          <cell r="H41">
            <v>690</v>
          </cell>
          <cell r="I41">
            <v>115</v>
          </cell>
          <cell r="J41">
            <v>0</v>
          </cell>
          <cell r="K41">
            <v>52</v>
          </cell>
          <cell r="L41">
            <v>60</v>
          </cell>
          <cell r="M41">
            <v>56</v>
          </cell>
          <cell r="N41">
            <v>49</v>
          </cell>
          <cell r="O41">
            <v>69</v>
          </cell>
        </row>
        <row r="42">
          <cell r="A42" t="str">
            <v/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/>
          <cell r="L42"/>
          <cell r="M42"/>
          <cell r="N42"/>
          <cell r="O42"/>
        </row>
        <row r="43">
          <cell r="A43" t="str">
            <v/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/>
          <cell r="L43"/>
          <cell r="M43"/>
          <cell r="N43"/>
          <cell r="O43"/>
        </row>
        <row r="44">
          <cell r="A44" t="str">
            <v/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/>
          <cell r="L44"/>
          <cell r="M44"/>
          <cell r="N44"/>
          <cell r="O44"/>
        </row>
        <row r="45">
          <cell r="A45"/>
          <cell r="B45" t="str">
            <v>小計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264</v>
          </cell>
          <cell r="L45">
            <v>294</v>
          </cell>
          <cell r="M45">
            <v>278</v>
          </cell>
          <cell r="N45">
            <v>257</v>
          </cell>
          <cell r="O45">
            <v>304</v>
          </cell>
        </row>
        <row r="46">
          <cell r="A46"/>
          <cell r="B46" t="str">
            <v>品名　Ｆ　冷凍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/>
          <cell r="L46"/>
          <cell r="M46"/>
          <cell r="N46"/>
          <cell r="O46"/>
        </row>
        <row r="47">
          <cell r="A47">
            <v>308876</v>
          </cell>
          <cell r="B47" t="str">
            <v>産直味わい豚生姜焼用（ﾛｰｽ）</v>
          </cell>
          <cell r="C47">
            <v>866</v>
          </cell>
          <cell r="D47" t="str">
            <v>250g（ﾀﾚなし）</v>
          </cell>
          <cell r="E47">
            <v>250</v>
          </cell>
          <cell r="F47">
            <v>698</v>
          </cell>
          <cell r="G47">
            <v>698</v>
          </cell>
          <cell r="H47">
            <v>538</v>
          </cell>
          <cell r="I47">
            <v>215</v>
          </cell>
          <cell r="J47">
            <v>0</v>
          </cell>
          <cell r="K47">
            <v>13</v>
          </cell>
          <cell r="L47">
            <v>18</v>
          </cell>
          <cell r="M47">
            <v>22</v>
          </cell>
          <cell r="N47">
            <v>13</v>
          </cell>
          <cell r="O47">
            <v>19</v>
          </cell>
        </row>
        <row r="48">
          <cell r="A48">
            <v>374869</v>
          </cell>
          <cell r="B48" t="str">
            <v>産直味わい豚味なこまぎれ（ﾓﾓ･ｶﾀ）（ﾊﾞﾗ凍結）</v>
          </cell>
          <cell r="C48" t="str">
            <v>959</v>
          </cell>
          <cell r="D48" t="str">
            <v>400g（ﾁｬｯｸｼｰﾙ)</v>
          </cell>
          <cell r="E48">
            <v>400</v>
          </cell>
          <cell r="F48">
            <v>698</v>
          </cell>
          <cell r="G48">
            <v>698</v>
          </cell>
          <cell r="H48">
            <v>527</v>
          </cell>
          <cell r="I48">
            <v>131</v>
          </cell>
          <cell r="J48">
            <v>0</v>
          </cell>
          <cell r="K48">
            <v>95</v>
          </cell>
          <cell r="L48">
            <v>96</v>
          </cell>
          <cell r="M48">
            <v>125</v>
          </cell>
          <cell r="N48">
            <v>95</v>
          </cell>
          <cell r="O48">
            <v>117</v>
          </cell>
        </row>
        <row r="49">
          <cell r="A49">
            <v>386426</v>
          </cell>
          <cell r="B49" t="str">
            <v>国産豚切落し(ﾓﾓ)(ﾊﾞﾗ凍結)</v>
          </cell>
          <cell r="C49" t="str">
            <v>696</v>
          </cell>
          <cell r="D49" t="str">
            <v>400g(ﾁｬｯｸｼｰﾙ）</v>
          </cell>
          <cell r="E49">
            <v>400</v>
          </cell>
          <cell r="F49">
            <v>578</v>
          </cell>
          <cell r="G49">
            <v>578</v>
          </cell>
          <cell r="H49">
            <v>441</v>
          </cell>
          <cell r="I49">
            <v>110</v>
          </cell>
          <cell r="J49">
            <v>0</v>
          </cell>
          <cell r="K49">
            <v>25</v>
          </cell>
          <cell r="L49">
            <v>20</v>
          </cell>
          <cell r="M49">
            <v>19</v>
          </cell>
          <cell r="N49">
            <v>18</v>
          </cell>
          <cell r="O49">
            <v>34</v>
          </cell>
        </row>
        <row r="50">
          <cell r="A50">
            <v>308123</v>
          </cell>
          <cell r="B50" t="str">
            <v>産直味わい豚切落し(ﾊﾞﾗ)(ﾊﾞﾗ凍結)</v>
          </cell>
          <cell r="C50">
            <v>832</v>
          </cell>
          <cell r="D50" t="str">
            <v>350g</v>
          </cell>
          <cell r="E50">
            <v>350</v>
          </cell>
          <cell r="F50">
            <v>928</v>
          </cell>
          <cell r="G50">
            <v>928</v>
          </cell>
          <cell r="H50">
            <v>714</v>
          </cell>
          <cell r="I50">
            <v>204</v>
          </cell>
          <cell r="J50">
            <v>0</v>
          </cell>
          <cell r="K50">
            <v>19</v>
          </cell>
          <cell r="L50">
            <v>21</v>
          </cell>
          <cell r="M50">
            <v>32</v>
          </cell>
          <cell r="N50">
            <v>24</v>
          </cell>
          <cell r="O50">
            <v>25</v>
          </cell>
        </row>
        <row r="51">
          <cell r="A51">
            <v>364258</v>
          </cell>
          <cell r="B51" t="str">
            <v>産直ＰＨＦ若鶏こまぎれ(ﾓﾓ・ﾑﾈ)</v>
          </cell>
          <cell r="C51" t="str">
            <v>1000</v>
          </cell>
          <cell r="D51" t="str">
            <v>400ｇ(ﾁｬｯｸｼｰﾙ）</v>
          </cell>
          <cell r="E51">
            <v>400</v>
          </cell>
          <cell r="F51">
            <v>588</v>
          </cell>
          <cell r="G51">
            <v>588</v>
          </cell>
          <cell r="H51">
            <v>452</v>
          </cell>
          <cell r="I51">
            <v>113</v>
          </cell>
          <cell r="J51">
            <v>0</v>
          </cell>
          <cell r="K51">
            <v>15</v>
          </cell>
          <cell r="L51">
            <v>13</v>
          </cell>
          <cell r="M51">
            <v>19</v>
          </cell>
          <cell r="N51">
            <v>13</v>
          </cell>
          <cell r="O51">
            <v>18</v>
          </cell>
        </row>
        <row r="52">
          <cell r="A52">
            <v>307430</v>
          </cell>
          <cell r="B52" t="str">
            <v>国産豚ﾐﾝﾁ(ﾊﾞﾗ凍結)</v>
          </cell>
          <cell r="C52">
            <v>1174</v>
          </cell>
          <cell r="D52" t="str">
            <v>450ｇ(ﾁｬｯｸｼｰﾙ）</v>
          </cell>
          <cell r="E52">
            <v>450</v>
          </cell>
          <cell r="F52">
            <v>578</v>
          </cell>
          <cell r="G52">
            <v>578</v>
          </cell>
          <cell r="H52">
            <v>436</v>
          </cell>
          <cell r="I52">
            <v>96</v>
          </cell>
          <cell r="J52">
            <v>0</v>
          </cell>
          <cell r="K52">
            <v>38</v>
          </cell>
          <cell r="L52">
            <v>39</v>
          </cell>
          <cell r="M52">
            <v>26</v>
          </cell>
          <cell r="N52">
            <v>23</v>
          </cell>
          <cell r="O52">
            <v>25</v>
          </cell>
        </row>
        <row r="53">
          <cell r="A53"/>
          <cell r="B53" t="str">
            <v>小計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205</v>
          </cell>
          <cell r="L53">
            <v>207</v>
          </cell>
          <cell r="M53">
            <v>243</v>
          </cell>
          <cell r="N53">
            <v>186</v>
          </cell>
          <cell r="O53">
            <v>238</v>
          </cell>
        </row>
      </sheetData>
      <sheetData sheetId="6"/>
      <sheetData sheetId="7"/>
      <sheetData sheetId="8">
        <row r="3">
          <cell r="B3"/>
          <cell r="F3">
            <v>310128</v>
          </cell>
          <cell r="G3" t="str">
            <v>コープラスフーズ</v>
          </cell>
          <cell r="H3" t="str">
            <v>徳島県</v>
          </cell>
          <cell r="I3">
            <v>0</v>
          </cell>
          <cell r="J3">
            <v>0</v>
          </cell>
          <cell r="K3" t="str">
            <v>豪州産牛ｽﾃｰｷ用（ｻｰﾛｲﾝ）</v>
          </cell>
          <cell r="L3" t="str">
            <v>260ｇ（2枚）</v>
          </cell>
          <cell r="M3" t="str">
            <v>90日</v>
          </cell>
          <cell r="N3">
            <v>0</v>
          </cell>
          <cell r="O3" t="str">
            <v>B</v>
          </cell>
          <cell r="P3">
            <v>1618</v>
          </cell>
          <cell r="Q3">
            <v>1498</v>
          </cell>
          <cell r="R3">
            <v>0.08</v>
          </cell>
          <cell r="S3" t="str">
            <v/>
          </cell>
          <cell r="T3">
            <v>440.38461538461542</v>
          </cell>
          <cell r="U3">
            <v>1145</v>
          </cell>
          <cell r="V3">
            <v>0</v>
          </cell>
          <cell r="W3">
            <v>45748</v>
          </cell>
          <cell r="X3" t="str">
            <v>Ｆ</v>
          </cell>
          <cell r="Y3" t="str">
            <v>コープラスフーズ</v>
          </cell>
          <cell r="Z3">
            <v>0</v>
          </cell>
          <cell r="AA3">
            <v>30</v>
          </cell>
          <cell r="AB3">
            <v>44940</v>
          </cell>
          <cell r="AC3">
            <v>0.2356475300400534</v>
          </cell>
          <cell r="AD3">
            <v>10590</v>
          </cell>
          <cell r="AE3">
            <v>0</v>
          </cell>
          <cell r="AF3">
            <v>1.26</v>
          </cell>
          <cell r="AG3">
            <v>0</v>
          </cell>
          <cell r="AH3" t="str">
            <v>　</v>
          </cell>
          <cell r="AI3">
            <v>577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260</v>
          </cell>
        </row>
        <row r="4">
          <cell r="B4"/>
          <cell r="F4">
            <v>304577</v>
          </cell>
          <cell r="G4" t="str">
            <v>ミート丸真</v>
          </cell>
          <cell r="H4" t="str">
            <v>熊本県</v>
          </cell>
          <cell r="I4">
            <v>0</v>
          </cell>
          <cell r="J4">
            <v>0</v>
          </cell>
          <cell r="K4" t="str">
            <v>豪州産牛ヒレひとくちｽﾃｰｷ</v>
          </cell>
          <cell r="L4" t="str">
            <v>400ｇ</v>
          </cell>
          <cell r="M4" t="str">
            <v>1年</v>
          </cell>
          <cell r="N4">
            <v>0</v>
          </cell>
          <cell r="O4" t="str">
            <v>C</v>
          </cell>
          <cell r="P4">
            <v>1598</v>
          </cell>
          <cell r="Q4">
            <v>1480</v>
          </cell>
          <cell r="R4">
            <v>0.08</v>
          </cell>
          <cell r="S4" t="str">
            <v/>
          </cell>
          <cell r="T4">
            <v>272.25</v>
          </cell>
          <cell r="U4">
            <v>1089</v>
          </cell>
          <cell r="V4">
            <v>0</v>
          </cell>
          <cell r="W4">
            <v>0</v>
          </cell>
          <cell r="X4" t="str">
            <v>Ｆ</v>
          </cell>
          <cell r="Y4" t="str">
            <v>エービーエス商事</v>
          </cell>
          <cell r="Z4">
            <v>0</v>
          </cell>
          <cell r="AA4">
            <v>80</v>
          </cell>
          <cell r="AB4">
            <v>118400</v>
          </cell>
          <cell r="AC4">
            <v>0.26418918918918921</v>
          </cell>
          <cell r="AD4">
            <v>31280</v>
          </cell>
          <cell r="AE4">
            <v>0</v>
          </cell>
          <cell r="AF4">
            <v>2.58</v>
          </cell>
          <cell r="AG4">
            <v>0</v>
          </cell>
          <cell r="AH4" t="str">
            <v>春のごちそう</v>
          </cell>
          <cell r="AI4">
            <v>370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 t="str">
            <v/>
          </cell>
        </row>
        <row r="5">
          <cell r="B5">
            <v>6</v>
          </cell>
          <cell r="F5">
            <v>310003</v>
          </cell>
          <cell r="G5" t="str">
            <v>コープラスフーズ</v>
          </cell>
          <cell r="H5" t="str">
            <v>徳島県</v>
          </cell>
          <cell r="I5">
            <v>0</v>
          </cell>
          <cell r="J5">
            <v>0</v>
          </cell>
          <cell r="K5" t="str">
            <v>国産交雑牛（F1）ステーキ用ヒレ</v>
          </cell>
          <cell r="L5" t="str">
            <v>160ｇ（2枚）</v>
          </cell>
          <cell r="M5" t="str">
            <v>90日</v>
          </cell>
          <cell r="N5">
            <v>0</v>
          </cell>
          <cell r="O5" t="str">
            <v>C</v>
          </cell>
          <cell r="P5">
            <v>2138</v>
          </cell>
          <cell r="Q5">
            <v>1980</v>
          </cell>
          <cell r="R5">
            <v>0.08</v>
          </cell>
          <cell r="S5" t="str">
            <v/>
          </cell>
          <cell r="T5">
            <v>1020.6250000000001</v>
          </cell>
          <cell r="U5">
            <v>1633</v>
          </cell>
          <cell r="V5">
            <v>0</v>
          </cell>
          <cell r="W5">
            <v>45748</v>
          </cell>
          <cell r="X5" t="str">
            <v>Ｆ</v>
          </cell>
          <cell r="Y5" t="str">
            <v>コープラスフーズ</v>
          </cell>
          <cell r="Z5">
            <v>0</v>
          </cell>
          <cell r="AA5">
            <v>110</v>
          </cell>
          <cell r="AB5">
            <v>217800</v>
          </cell>
          <cell r="AC5">
            <v>0.17525252525252524</v>
          </cell>
          <cell r="AD5">
            <v>38170</v>
          </cell>
          <cell r="AE5">
            <v>0</v>
          </cell>
          <cell r="AF5">
            <v>2.58</v>
          </cell>
          <cell r="AG5">
            <v>0</v>
          </cell>
          <cell r="AH5" t="str">
            <v>　</v>
          </cell>
          <cell r="AI5">
            <v>1238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160</v>
          </cell>
        </row>
        <row r="6">
          <cell r="B6">
            <v>7</v>
          </cell>
          <cell r="F6">
            <v>308446</v>
          </cell>
          <cell r="G6" t="str">
            <v>コープラスフーズ</v>
          </cell>
          <cell r="H6" t="str">
            <v>徳島県</v>
          </cell>
          <cell r="I6">
            <v>0</v>
          </cell>
          <cell r="J6">
            <v>0</v>
          </cell>
          <cell r="K6" t="str">
            <v>国産牛ステーキ用（ﾓﾓ）</v>
          </cell>
          <cell r="L6" t="str">
            <v>80ｇ×2枚</v>
          </cell>
          <cell r="M6" t="str">
            <v>90日</v>
          </cell>
          <cell r="N6">
            <v>0</v>
          </cell>
          <cell r="O6" t="str">
            <v>C</v>
          </cell>
          <cell r="P6">
            <v>754</v>
          </cell>
          <cell r="Q6">
            <v>698</v>
          </cell>
          <cell r="R6">
            <v>0.08</v>
          </cell>
          <cell r="S6" t="str">
            <v/>
          </cell>
          <cell r="T6">
            <v>328.75</v>
          </cell>
          <cell r="U6">
            <v>526</v>
          </cell>
          <cell r="V6">
            <v>0</v>
          </cell>
          <cell r="W6">
            <v>45748</v>
          </cell>
          <cell r="X6" t="str">
            <v>Ｆ</v>
          </cell>
          <cell r="Y6" t="str">
            <v>コープラスフーズ</v>
          </cell>
          <cell r="Z6">
            <v>0</v>
          </cell>
          <cell r="AA6">
            <v>25</v>
          </cell>
          <cell r="AB6">
            <v>17450</v>
          </cell>
          <cell r="AC6">
            <v>0.24641833810888253</v>
          </cell>
          <cell r="AD6">
            <v>4300</v>
          </cell>
          <cell r="AE6">
            <v>0</v>
          </cell>
          <cell r="AF6">
            <v>0.84</v>
          </cell>
          <cell r="AG6">
            <v>0</v>
          </cell>
          <cell r="AH6" t="str">
            <v>　</v>
          </cell>
          <cell r="AI6">
            <v>437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160</v>
          </cell>
        </row>
        <row r="7">
          <cell r="B7">
            <v>8</v>
          </cell>
          <cell r="F7">
            <v>308488</v>
          </cell>
          <cell r="G7" t="str">
            <v>コープラスフーズ</v>
          </cell>
          <cell r="H7" t="str">
            <v>徳島県</v>
          </cell>
          <cell r="I7">
            <v>0</v>
          </cell>
          <cell r="J7">
            <v>0</v>
          </cell>
          <cell r="K7" t="str">
            <v>指定牛焼肉用厚切り（ﾛｰｽ(ｻﾞﾌﾞﾄﾝ）・ﾓﾓ）</v>
          </cell>
          <cell r="L7" t="str">
            <v>200ｇ(ﾛｰｽ100ｇ・ﾓﾓ100ｇ）</v>
          </cell>
          <cell r="M7" t="str">
            <v>90日</v>
          </cell>
          <cell r="N7">
            <v>0</v>
          </cell>
          <cell r="O7" t="str">
            <v>B</v>
          </cell>
          <cell r="P7">
            <v>1726</v>
          </cell>
          <cell r="Q7">
            <v>1598</v>
          </cell>
          <cell r="R7">
            <v>0.08</v>
          </cell>
          <cell r="S7" t="str">
            <v/>
          </cell>
          <cell r="T7">
            <v>638</v>
          </cell>
          <cell r="U7">
            <v>1276</v>
          </cell>
          <cell r="V7">
            <v>0</v>
          </cell>
          <cell r="W7">
            <v>45750</v>
          </cell>
          <cell r="X7" t="str">
            <v>Ｆ</v>
          </cell>
          <cell r="Y7" t="str">
            <v>コープラスフーズ</v>
          </cell>
          <cell r="Z7">
            <v>0</v>
          </cell>
          <cell r="AA7">
            <v>4</v>
          </cell>
          <cell r="AB7">
            <v>6392</v>
          </cell>
          <cell r="AC7">
            <v>0.20150187734668334</v>
          </cell>
          <cell r="AD7">
            <v>1288</v>
          </cell>
          <cell r="AE7">
            <v>0</v>
          </cell>
          <cell r="AF7">
            <v>0.84</v>
          </cell>
          <cell r="AG7">
            <v>0</v>
          </cell>
          <cell r="AH7" t="str">
            <v>　</v>
          </cell>
          <cell r="AI7">
            <v>799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200</v>
          </cell>
        </row>
        <row r="8">
          <cell r="B8">
            <v>9</v>
          </cell>
          <cell r="F8">
            <v>391277</v>
          </cell>
          <cell r="G8" t="str">
            <v>コープラスフーズ</v>
          </cell>
          <cell r="H8" t="str">
            <v>徳島県</v>
          </cell>
          <cell r="I8">
            <v>0</v>
          </cell>
          <cell r="J8">
            <v>0</v>
          </cell>
          <cell r="K8" t="str">
            <v>国産牛切落し焼肉用（ﾓﾓ）</v>
          </cell>
          <cell r="L8" t="str">
            <v>200g</v>
          </cell>
          <cell r="M8" t="str">
            <v>90日</v>
          </cell>
          <cell r="N8">
            <v>0</v>
          </cell>
          <cell r="O8" t="str">
            <v>B</v>
          </cell>
          <cell r="P8">
            <v>970</v>
          </cell>
          <cell r="Q8">
            <v>898</v>
          </cell>
          <cell r="R8">
            <v>0.08</v>
          </cell>
          <cell r="S8" t="str">
            <v/>
          </cell>
          <cell r="T8">
            <v>335</v>
          </cell>
          <cell r="U8">
            <v>670</v>
          </cell>
          <cell r="V8">
            <v>0</v>
          </cell>
          <cell r="W8">
            <v>45748</v>
          </cell>
          <cell r="X8" t="str">
            <v>Ｆ</v>
          </cell>
          <cell r="Y8" t="str">
            <v>コープラスフーズ</v>
          </cell>
          <cell r="Z8">
            <v>0</v>
          </cell>
          <cell r="AA8">
            <v>60</v>
          </cell>
          <cell r="AB8">
            <v>53880</v>
          </cell>
          <cell r="AC8">
            <v>0.25389755011135856</v>
          </cell>
          <cell r="AD8">
            <v>13680</v>
          </cell>
          <cell r="AE8">
            <v>0</v>
          </cell>
          <cell r="AF8">
            <v>1.68</v>
          </cell>
          <cell r="AG8">
            <v>0</v>
          </cell>
          <cell r="AH8" t="str">
            <v>　</v>
          </cell>
          <cell r="AI8">
            <v>449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200</v>
          </cell>
        </row>
        <row r="9">
          <cell r="B9">
            <v>1</v>
          </cell>
          <cell r="F9">
            <v>358483</v>
          </cell>
          <cell r="G9" t="str">
            <v>コープラスフーズ</v>
          </cell>
          <cell r="H9" t="str">
            <v>徳島県</v>
          </cell>
          <cell r="I9">
            <v>0</v>
          </cell>
          <cell r="J9">
            <v>0</v>
          </cell>
          <cell r="K9" t="str">
            <v>指定牛ﾁﾙﾄﾞ切落しすき焼用（ﾓﾓ・ｶﾀ・ﾊﾞﾗ）</v>
          </cell>
          <cell r="L9" t="str">
            <v>200g</v>
          </cell>
          <cell r="M9" t="str">
            <v>含む2日</v>
          </cell>
          <cell r="N9">
            <v>0</v>
          </cell>
          <cell r="O9" t="str">
            <v>C</v>
          </cell>
          <cell r="P9">
            <v>948</v>
          </cell>
          <cell r="Q9">
            <v>878</v>
          </cell>
          <cell r="R9">
            <v>0.08</v>
          </cell>
          <cell r="S9" t="str">
            <v/>
          </cell>
          <cell r="T9">
            <v>333.5</v>
          </cell>
          <cell r="U9">
            <v>667</v>
          </cell>
          <cell r="V9">
            <v>0</v>
          </cell>
          <cell r="W9">
            <v>45748</v>
          </cell>
          <cell r="X9" t="str">
            <v>Ｃ</v>
          </cell>
          <cell r="Y9" t="str">
            <v>コープラスフーズ</v>
          </cell>
          <cell r="Z9">
            <v>0</v>
          </cell>
          <cell r="AA9">
            <v>150</v>
          </cell>
          <cell r="AB9">
            <v>131700</v>
          </cell>
          <cell r="AC9">
            <v>0.24031890660592256</v>
          </cell>
          <cell r="AD9">
            <v>31650</v>
          </cell>
          <cell r="AE9">
            <v>0</v>
          </cell>
          <cell r="AF9">
            <v>2.58</v>
          </cell>
          <cell r="AG9">
            <v>0</v>
          </cell>
          <cell r="AH9" t="str">
            <v>目玉</v>
          </cell>
          <cell r="AI9">
            <v>439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200</v>
          </cell>
        </row>
        <row r="10">
          <cell r="B10">
            <v>2</v>
          </cell>
          <cell r="F10">
            <v>392217</v>
          </cell>
          <cell r="G10" t="str">
            <v>コープラスフーズ</v>
          </cell>
          <cell r="H10" t="str">
            <v>徳島県</v>
          </cell>
          <cell r="I10">
            <v>0</v>
          </cell>
          <cell r="J10">
            <v>0</v>
          </cell>
          <cell r="K10" t="str">
            <v>指定牛すき焼用（ﾓﾓ）</v>
          </cell>
          <cell r="L10" t="str">
            <v>150g</v>
          </cell>
          <cell r="M10" t="str">
            <v>含む2日</v>
          </cell>
          <cell r="N10">
            <v>0</v>
          </cell>
          <cell r="O10" t="str">
            <v>B</v>
          </cell>
          <cell r="P10">
            <v>916</v>
          </cell>
          <cell r="Q10">
            <v>848</v>
          </cell>
          <cell r="R10">
            <v>0.08</v>
          </cell>
          <cell r="S10" t="str">
            <v/>
          </cell>
          <cell r="T10">
            <v>432</v>
          </cell>
          <cell r="U10">
            <v>648</v>
          </cell>
          <cell r="V10">
            <v>0</v>
          </cell>
          <cell r="W10">
            <v>45750</v>
          </cell>
          <cell r="X10" t="str">
            <v>Ｃ</v>
          </cell>
          <cell r="Y10" t="str">
            <v>コープラスフーズ</v>
          </cell>
          <cell r="Z10">
            <v>0</v>
          </cell>
          <cell r="AA10">
            <v>15</v>
          </cell>
          <cell r="AB10">
            <v>12720</v>
          </cell>
          <cell r="AC10">
            <v>0.23584905660377359</v>
          </cell>
          <cell r="AD10">
            <v>3000</v>
          </cell>
          <cell r="AE10">
            <v>0</v>
          </cell>
          <cell r="AF10">
            <v>0.84</v>
          </cell>
          <cell r="AG10">
            <v>0</v>
          </cell>
          <cell r="AH10" t="str">
            <v>　少量企画</v>
          </cell>
          <cell r="AI10">
            <v>566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150</v>
          </cell>
        </row>
        <row r="11">
          <cell r="B11">
            <v>10</v>
          </cell>
          <cell r="F11">
            <v>303941</v>
          </cell>
          <cell r="G11" t="str">
            <v>コープラスフーズ</v>
          </cell>
          <cell r="H11" t="str">
            <v>徳島県</v>
          </cell>
          <cell r="I11">
            <v>0</v>
          </cell>
          <cell r="J11">
            <v>0</v>
          </cell>
          <cell r="K11" t="str">
            <v>国産牛すき焼用（ロース）</v>
          </cell>
          <cell r="L11" t="str">
            <v>150ｇ</v>
          </cell>
          <cell r="M11" t="str">
            <v>90日</v>
          </cell>
          <cell r="N11">
            <v>0</v>
          </cell>
          <cell r="O11" t="str">
            <v>B</v>
          </cell>
          <cell r="P11">
            <v>1382</v>
          </cell>
          <cell r="Q11">
            <v>1280</v>
          </cell>
          <cell r="R11">
            <v>0.08</v>
          </cell>
          <cell r="S11" t="str">
            <v/>
          </cell>
          <cell r="T11">
            <v>667.33333333333326</v>
          </cell>
          <cell r="U11">
            <v>1001</v>
          </cell>
          <cell r="V11">
            <v>0</v>
          </cell>
          <cell r="W11">
            <v>45750</v>
          </cell>
          <cell r="X11" t="str">
            <v>Ｆ</v>
          </cell>
          <cell r="Y11" t="str">
            <v>コープラスフーズ</v>
          </cell>
          <cell r="Z11">
            <v>0</v>
          </cell>
          <cell r="AA11">
            <v>30</v>
          </cell>
          <cell r="AB11">
            <v>38400</v>
          </cell>
          <cell r="AC11">
            <v>0.21796874999999999</v>
          </cell>
          <cell r="AD11">
            <v>8370</v>
          </cell>
          <cell r="AE11">
            <v>0</v>
          </cell>
          <cell r="AF11">
            <v>0.84</v>
          </cell>
          <cell r="AG11">
            <v>0</v>
          </cell>
          <cell r="AH11" t="str">
            <v>　</v>
          </cell>
          <cell r="AI11">
            <v>854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150</v>
          </cell>
        </row>
        <row r="12">
          <cell r="B12">
            <v>11</v>
          </cell>
          <cell r="F12">
            <v>307414</v>
          </cell>
          <cell r="G12" t="str">
            <v>コープラスフーズ</v>
          </cell>
          <cell r="H12" t="str">
            <v>徳島県</v>
          </cell>
          <cell r="I12">
            <v>0</v>
          </cell>
          <cell r="J12">
            <v>0</v>
          </cell>
          <cell r="K12" t="str">
            <v>国産牛こまぎれ(ﾊﾞﾗ凍結）</v>
          </cell>
          <cell r="L12" t="str">
            <v>270ｇ</v>
          </cell>
          <cell r="M12" t="str">
            <v>90日</v>
          </cell>
          <cell r="N12">
            <v>0</v>
          </cell>
          <cell r="O12" t="str">
            <v>B</v>
          </cell>
          <cell r="P12">
            <v>970</v>
          </cell>
          <cell r="Q12">
            <v>898</v>
          </cell>
          <cell r="R12">
            <v>0.08</v>
          </cell>
          <cell r="S12" t="str">
            <v/>
          </cell>
          <cell r="T12">
            <v>240</v>
          </cell>
          <cell r="U12">
            <v>648</v>
          </cell>
          <cell r="V12">
            <v>0</v>
          </cell>
          <cell r="W12" t="str">
            <v>毎回</v>
          </cell>
          <cell r="X12" t="str">
            <v>Ｆ</v>
          </cell>
          <cell r="Y12" t="str">
            <v>コープラスフーズ</v>
          </cell>
          <cell r="Z12">
            <v>0</v>
          </cell>
          <cell r="AA12">
            <v>200</v>
          </cell>
          <cell r="AB12">
            <v>179600</v>
          </cell>
          <cell r="AC12">
            <v>0.27839643652561247</v>
          </cell>
          <cell r="AD12">
            <v>50000</v>
          </cell>
          <cell r="AE12">
            <v>0</v>
          </cell>
          <cell r="AF12">
            <v>2.7</v>
          </cell>
          <cell r="AG12">
            <v>0</v>
          </cell>
          <cell r="AH12" t="str">
            <v>　</v>
          </cell>
          <cell r="AI12">
            <v>333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270</v>
          </cell>
        </row>
        <row r="13">
          <cell r="B13"/>
          <cell r="F13">
            <v>303420</v>
          </cell>
          <cell r="G13" t="str">
            <v>コープラスフーズ</v>
          </cell>
          <cell r="H13" t="str">
            <v>徳島県</v>
          </cell>
          <cell r="I13">
            <v>0</v>
          </cell>
          <cell r="J13">
            <v>0</v>
          </cell>
          <cell r="K13" t="str">
            <v>豪州産牛こまぎれ（ﾊﾞﾗ凍結）</v>
          </cell>
          <cell r="L13" t="str">
            <v>340g(ﾁｬｯｸｼｰﾙ）</v>
          </cell>
          <cell r="M13" t="str">
            <v>90日</v>
          </cell>
          <cell r="N13">
            <v>0</v>
          </cell>
          <cell r="O13" t="str">
            <v>B</v>
          </cell>
          <cell r="P13">
            <v>754</v>
          </cell>
          <cell r="Q13">
            <v>698</v>
          </cell>
          <cell r="R13">
            <v>0.08</v>
          </cell>
          <cell r="S13" t="str">
            <v/>
          </cell>
          <cell r="T13">
            <v>154.11764705882354</v>
          </cell>
          <cell r="U13">
            <v>524</v>
          </cell>
          <cell r="V13">
            <v>0</v>
          </cell>
          <cell r="W13">
            <v>45720</v>
          </cell>
          <cell r="X13" t="str">
            <v>Ｆ</v>
          </cell>
          <cell r="Y13" t="str">
            <v>コープラスフーズ</v>
          </cell>
          <cell r="Z13">
            <v>0</v>
          </cell>
          <cell r="AA13">
            <v>50</v>
          </cell>
          <cell r="AB13">
            <v>34900</v>
          </cell>
          <cell r="AC13">
            <v>0.24928366762177651</v>
          </cell>
          <cell r="AD13">
            <v>8700</v>
          </cell>
          <cell r="AE13">
            <v>0</v>
          </cell>
          <cell r="AF13">
            <v>0.84</v>
          </cell>
          <cell r="AG13">
            <v>0</v>
          </cell>
          <cell r="AH13" t="str">
            <v>　</v>
          </cell>
          <cell r="AI13">
            <v>206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340</v>
          </cell>
        </row>
        <row r="14">
          <cell r="B14">
            <v>3</v>
          </cell>
          <cell r="F14">
            <v>309262</v>
          </cell>
          <cell r="G14" t="str">
            <v>コープラスフーズ</v>
          </cell>
          <cell r="H14" t="str">
            <v>徳島県</v>
          </cell>
          <cell r="I14">
            <v>0</v>
          </cell>
          <cell r="J14">
            <v>0</v>
          </cell>
          <cell r="K14" t="str">
            <v>国産牛ﾁﾙﾄﾞこまぎれ</v>
          </cell>
          <cell r="L14" t="str">
            <v>200ｇ</v>
          </cell>
          <cell r="M14" t="str">
            <v>含2日</v>
          </cell>
          <cell r="N14">
            <v>0</v>
          </cell>
          <cell r="O14" t="str">
            <v>C</v>
          </cell>
          <cell r="P14">
            <v>754</v>
          </cell>
          <cell r="Q14">
            <v>698</v>
          </cell>
          <cell r="R14">
            <v>0.08</v>
          </cell>
          <cell r="S14" t="str">
            <v/>
          </cell>
          <cell r="T14">
            <v>270</v>
          </cell>
          <cell r="U14">
            <v>540</v>
          </cell>
          <cell r="V14">
            <v>0</v>
          </cell>
          <cell r="W14">
            <v>45720</v>
          </cell>
          <cell r="X14" t="str">
            <v>Ｃ</v>
          </cell>
          <cell r="Y14" t="str">
            <v>コープラスフーズ</v>
          </cell>
          <cell r="Z14">
            <v>0</v>
          </cell>
          <cell r="AA14">
            <v>600</v>
          </cell>
          <cell r="AB14">
            <v>418800</v>
          </cell>
          <cell r="AC14">
            <v>0.22636103151862463</v>
          </cell>
          <cell r="AD14">
            <v>94800</v>
          </cell>
          <cell r="AE14">
            <v>0</v>
          </cell>
          <cell r="AF14" t="str">
            <v>表紙</v>
          </cell>
          <cell r="AG14">
            <v>0</v>
          </cell>
          <cell r="AH14" t="str">
            <v>　</v>
          </cell>
          <cell r="AI14">
            <v>349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200</v>
          </cell>
        </row>
        <row r="15">
          <cell r="B15">
            <v>4</v>
          </cell>
          <cell r="F15">
            <v>320888</v>
          </cell>
          <cell r="G15" t="str">
            <v>コープラスフーズ</v>
          </cell>
          <cell r="H15" t="str">
            <v>徳島県</v>
          </cell>
          <cell r="I15">
            <v>0</v>
          </cell>
          <cell r="J15">
            <v>0</v>
          </cell>
          <cell r="K15" t="str">
            <v>指定牛切落し（ﾓﾓ）</v>
          </cell>
          <cell r="L15" t="str">
            <v>150g</v>
          </cell>
          <cell r="M15" t="str">
            <v>含む2日</v>
          </cell>
          <cell r="N15">
            <v>0</v>
          </cell>
          <cell r="O15" t="str">
            <v>B</v>
          </cell>
          <cell r="P15">
            <v>862</v>
          </cell>
          <cell r="Q15">
            <v>798</v>
          </cell>
          <cell r="R15">
            <v>0.08</v>
          </cell>
          <cell r="S15" t="str">
            <v/>
          </cell>
          <cell r="T15">
            <v>442.66666666666669</v>
          </cell>
          <cell r="U15">
            <v>664</v>
          </cell>
          <cell r="V15">
            <v>0</v>
          </cell>
          <cell r="W15">
            <v>45748</v>
          </cell>
          <cell r="X15" t="str">
            <v>Ｃ</v>
          </cell>
          <cell r="Y15" t="str">
            <v>コープラスフーズ</v>
          </cell>
          <cell r="Z15">
            <v>0</v>
          </cell>
          <cell r="AA15">
            <v>170</v>
          </cell>
          <cell r="AB15">
            <v>135660</v>
          </cell>
          <cell r="AC15">
            <v>0.16791979949874686</v>
          </cell>
          <cell r="AD15">
            <v>22780</v>
          </cell>
          <cell r="AE15">
            <v>0</v>
          </cell>
          <cell r="AF15">
            <v>2.7</v>
          </cell>
          <cell r="AG15">
            <v>0</v>
          </cell>
          <cell r="AH15" t="str">
            <v>　少量企画</v>
          </cell>
          <cell r="AI15">
            <v>532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150</v>
          </cell>
        </row>
        <row r="16">
          <cell r="B16">
            <v>5</v>
          </cell>
          <cell r="F16">
            <v>391970</v>
          </cell>
          <cell r="G16" t="str">
            <v>コープラスフーズ</v>
          </cell>
          <cell r="H16" t="str">
            <v>徳島県</v>
          </cell>
          <cell r="I16">
            <v>0</v>
          </cell>
          <cell r="J16">
            <v>0</v>
          </cell>
          <cell r="K16" t="str">
            <v>国産牛切落し（ﾓﾓ）</v>
          </cell>
          <cell r="L16" t="str">
            <v>150g</v>
          </cell>
          <cell r="M16" t="str">
            <v>含む2日</v>
          </cell>
          <cell r="N16">
            <v>0</v>
          </cell>
          <cell r="O16" t="str">
            <v>B</v>
          </cell>
          <cell r="P16">
            <v>754</v>
          </cell>
          <cell r="Q16">
            <v>698</v>
          </cell>
          <cell r="R16">
            <v>0.08</v>
          </cell>
          <cell r="S16" t="str">
            <v/>
          </cell>
          <cell r="T16">
            <v>345.33333333333331</v>
          </cell>
          <cell r="U16">
            <v>518</v>
          </cell>
          <cell r="V16">
            <v>0</v>
          </cell>
          <cell r="W16" t="str">
            <v>毎回</v>
          </cell>
          <cell r="X16" t="str">
            <v>Ｃ</v>
          </cell>
          <cell r="Y16" t="str">
            <v>コープラスフーズ</v>
          </cell>
          <cell r="Z16">
            <v>0</v>
          </cell>
          <cell r="AA16">
            <v>170</v>
          </cell>
          <cell r="AB16">
            <v>118660</v>
          </cell>
          <cell r="AC16">
            <v>0.25787965616045844</v>
          </cell>
          <cell r="AD16">
            <v>30600</v>
          </cell>
          <cell r="AE16">
            <v>0</v>
          </cell>
          <cell r="AF16">
            <v>2.58</v>
          </cell>
          <cell r="AG16">
            <v>0</v>
          </cell>
          <cell r="AH16" t="str">
            <v>　少量企画</v>
          </cell>
          <cell r="AI16">
            <v>466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150</v>
          </cell>
        </row>
        <row r="17">
          <cell r="B17"/>
          <cell r="F17">
            <v>303925</v>
          </cell>
          <cell r="G17" t="str">
            <v>ニッシングルメビーフ</v>
          </cell>
          <cell r="H17" t="str">
            <v>愛媛県</v>
          </cell>
          <cell r="I17">
            <v>0</v>
          </cell>
          <cell r="J17">
            <v>0</v>
          </cell>
          <cell r="K17" t="str">
            <v>国産牛バラ切落し</v>
          </cell>
          <cell r="L17" t="str">
            <v>850g（チャックシール）</v>
          </cell>
          <cell r="M17" t="str">
            <v>180日</v>
          </cell>
          <cell r="N17">
            <v>0</v>
          </cell>
          <cell r="O17" t="str">
            <v>B</v>
          </cell>
          <cell r="P17">
            <v>2158</v>
          </cell>
          <cell r="Q17">
            <v>1998</v>
          </cell>
          <cell r="R17">
            <v>0.08</v>
          </cell>
          <cell r="S17" t="str">
            <v/>
          </cell>
          <cell r="T17">
            <v>172.94117647058823</v>
          </cell>
          <cell r="U17">
            <v>1470</v>
          </cell>
          <cell r="V17">
            <v>0</v>
          </cell>
          <cell r="W17">
            <v>45750</v>
          </cell>
          <cell r="X17" t="str">
            <v>Ｆ</v>
          </cell>
          <cell r="Y17" t="str">
            <v>ニッシングルメビーフ</v>
          </cell>
          <cell r="Z17">
            <v>0</v>
          </cell>
          <cell r="AA17">
            <v>80</v>
          </cell>
          <cell r="AB17">
            <v>159840</v>
          </cell>
          <cell r="AC17">
            <v>0.26426426426426425</v>
          </cell>
          <cell r="AD17">
            <v>42240</v>
          </cell>
          <cell r="AE17">
            <v>0</v>
          </cell>
          <cell r="AF17" t="str">
            <v>裏</v>
          </cell>
          <cell r="AG17">
            <v>0</v>
          </cell>
          <cell r="AH17" t="str">
            <v>　</v>
          </cell>
          <cell r="AI17">
            <v>236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 t="str">
            <v/>
          </cell>
        </row>
        <row r="18">
          <cell r="B18"/>
          <cell r="F18">
            <v>308107</v>
          </cell>
          <cell r="G18" t="str">
            <v>コープラスフーズ</v>
          </cell>
          <cell r="H18" t="str">
            <v>徳島県</v>
          </cell>
          <cell r="I18">
            <v>0</v>
          </cell>
          <cell r="J18">
            <v>0</v>
          </cell>
          <cell r="K18" t="str">
            <v>産直味わい豚ひとくちｶﾂ用（ﾋﾚ）</v>
          </cell>
          <cell r="L18" t="str">
            <v>200ｇ</v>
          </cell>
          <cell r="M18" t="str">
            <v>90日</v>
          </cell>
          <cell r="N18">
            <v>0</v>
          </cell>
          <cell r="O18" t="str">
            <v>B</v>
          </cell>
          <cell r="P18">
            <v>819</v>
          </cell>
          <cell r="Q18">
            <v>758</v>
          </cell>
          <cell r="R18">
            <v>0.08</v>
          </cell>
          <cell r="S18" t="str">
            <v/>
          </cell>
          <cell r="T18">
            <v>268</v>
          </cell>
          <cell r="U18">
            <v>536</v>
          </cell>
          <cell r="V18">
            <v>0</v>
          </cell>
          <cell r="W18">
            <v>45748</v>
          </cell>
          <cell r="X18" t="str">
            <v>Ｆ</v>
          </cell>
          <cell r="Y18" t="str">
            <v>コープラスフーズ</v>
          </cell>
          <cell r="Z18">
            <v>0</v>
          </cell>
          <cell r="AA18">
            <v>25</v>
          </cell>
          <cell r="AB18">
            <v>18950</v>
          </cell>
          <cell r="AC18">
            <v>0.29287598944591031</v>
          </cell>
          <cell r="AD18">
            <v>5550</v>
          </cell>
          <cell r="AE18">
            <v>0</v>
          </cell>
          <cell r="AF18">
            <v>0.84</v>
          </cell>
          <cell r="AG18">
            <v>0</v>
          </cell>
          <cell r="AH18" t="str">
            <v>　</v>
          </cell>
          <cell r="AI18">
            <v>379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200</v>
          </cell>
        </row>
        <row r="19">
          <cell r="B19"/>
          <cell r="F19">
            <v>308917</v>
          </cell>
          <cell r="G19" t="str">
            <v>コープラスフーズ</v>
          </cell>
          <cell r="H19" t="str">
            <v>徳島県</v>
          </cell>
          <cell r="I19">
            <v>0</v>
          </cell>
          <cell r="J19">
            <v>0</v>
          </cell>
          <cell r="K19" t="str">
            <v>産直味わい豚トンカツ用スジ切り（ロース）</v>
          </cell>
          <cell r="L19" t="str">
            <v>240ｇ（3枚）</v>
          </cell>
          <cell r="M19" t="str">
            <v>90日</v>
          </cell>
          <cell r="N19">
            <v>0</v>
          </cell>
          <cell r="O19" t="str">
            <v>B</v>
          </cell>
          <cell r="P19">
            <v>754</v>
          </cell>
          <cell r="Q19">
            <v>698</v>
          </cell>
          <cell r="R19">
            <v>0.08</v>
          </cell>
          <cell r="S19" t="str">
            <v/>
          </cell>
          <cell r="T19">
            <v>220.41666666666666</v>
          </cell>
          <cell r="U19">
            <v>529</v>
          </cell>
          <cell r="V19">
            <v>0</v>
          </cell>
          <cell r="W19">
            <v>45750</v>
          </cell>
          <cell r="X19" t="str">
            <v>Ｆ</v>
          </cell>
          <cell r="Y19" t="str">
            <v>コープラスフーズ</v>
          </cell>
          <cell r="Z19">
            <v>0</v>
          </cell>
          <cell r="AA19">
            <v>60</v>
          </cell>
          <cell r="AB19">
            <v>41880</v>
          </cell>
          <cell r="AC19">
            <v>0.24212034383954154</v>
          </cell>
          <cell r="AD19">
            <v>10140</v>
          </cell>
          <cell r="AE19">
            <v>0</v>
          </cell>
          <cell r="AF19">
            <v>1.26</v>
          </cell>
          <cell r="AG19">
            <v>0</v>
          </cell>
          <cell r="AH19" t="str">
            <v>　</v>
          </cell>
          <cell r="AI19">
            <v>291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240</v>
          </cell>
        </row>
        <row r="20">
          <cell r="B20"/>
          <cell r="F20">
            <v>361155</v>
          </cell>
          <cell r="G20" t="str">
            <v>コープラスフーズ</v>
          </cell>
          <cell r="H20" t="str">
            <v>徳島県</v>
          </cell>
          <cell r="I20">
            <v>0</v>
          </cell>
          <cell r="J20">
            <v>0</v>
          </cell>
          <cell r="K20" t="str">
            <v>産直味わい豚低脂肪ﾃｷﾌﾚｯｼｭ（ﾛｰｽ）</v>
          </cell>
          <cell r="L20" t="str">
            <v>270g(3枚)</v>
          </cell>
          <cell r="M20" t="str">
            <v>含む2日</v>
          </cell>
          <cell r="N20">
            <v>0</v>
          </cell>
          <cell r="O20" t="str">
            <v>C</v>
          </cell>
          <cell r="P20">
            <v>862</v>
          </cell>
          <cell r="Q20">
            <v>798</v>
          </cell>
          <cell r="R20">
            <v>0.08</v>
          </cell>
          <cell r="S20" t="str">
            <v/>
          </cell>
          <cell r="T20">
            <v>231.85185185185185</v>
          </cell>
          <cell r="U20">
            <v>626</v>
          </cell>
          <cell r="V20">
            <v>0</v>
          </cell>
          <cell r="W20">
            <v>45750</v>
          </cell>
          <cell r="X20" t="str">
            <v>Ｃ</v>
          </cell>
          <cell r="Y20" t="str">
            <v>コープラスフーズ</v>
          </cell>
          <cell r="Z20">
            <v>0</v>
          </cell>
          <cell r="AA20">
            <v>100</v>
          </cell>
          <cell r="AB20">
            <v>79800</v>
          </cell>
          <cell r="AC20">
            <v>0.21553884711779447</v>
          </cell>
          <cell r="AD20">
            <v>17200</v>
          </cell>
          <cell r="AE20">
            <v>0</v>
          </cell>
          <cell r="AF20">
            <v>1.68</v>
          </cell>
          <cell r="AG20">
            <v>0</v>
          </cell>
          <cell r="AH20" t="str">
            <v>　</v>
          </cell>
          <cell r="AI20">
            <v>296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270</v>
          </cell>
        </row>
        <row r="21">
          <cell r="B21"/>
          <cell r="F21">
            <v>303371</v>
          </cell>
          <cell r="G21" t="str">
            <v>コープラスフーズ</v>
          </cell>
          <cell r="H21" t="str">
            <v>徳島県</v>
          </cell>
          <cell r="I21">
            <v>0</v>
          </cell>
          <cell r="J21">
            <v>0</v>
          </cell>
          <cell r="K21" t="str">
            <v>産直味わい豚ｽﾍﾟｱﾘﾌﾞ</v>
          </cell>
          <cell r="L21" t="str">
            <v>400g</v>
          </cell>
          <cell r="M21" t="str">
            <v>90日</v>
          </cell>
          <cell r="N21">
            <v>0</v>
          </cell>
          <cell r="O21" t="str">
            <v>C</v>
          </cell>
          <cell r="P21">
            <v>743</v>
          </cell>
          <cell r="Q21">
            <v>688</v>
          </cell>
          <cell r="R21">
            <v>0.08</v>
          </cell>
          <cell r="S21" t="str">
            <v/>
          </cell>
          <cell r="T21">
            <v>128.5</v>
          </cell>
          <cell r="U21">
            <v>514</v>
          </cell>
          <cell r="V21">
            <v>0</v>
          </cell>
          <cell r="W21">
            <v>45748</v>
          </cell>
          <cell r="X21" t="str">
            <v>Ｆ</v>
          </cell>
          <cell r="Y21" t="str">
            <v>コープラスフーズ</v>
          </cell>
          <cell r="Z21">
            <v>0</v>
          </cell>
          <cell r="AA21">
            <v>55</v>
          </cell>
          <cell r="AB21">
            <v>37840</v>
          </cell>
          <cell r="AC21">
            <v>0.25290697674418605</v>
          </cell>
          <cell r="AD21">
            <v>9570</v>
          </cell>
          <cell r="AE21">
            <v>0</v>
          </cell>
          <cell r="AF21">
            <v>1.26</v>
          </cell>
          <cell r="AG21">
            <v>0</v>
          </cell>
          <cell r="AH21" t="str">
            <v>　</v>
          </cell>
          <cell r="AI21">
            <v>172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400</v>
          </cell>
        </row>
        <row r="22">
          <cell r="B22"/>
          <cell r="F22">
            <v>310441</v>
          </cell>
          <cell r="G22" t="str">
            <v>コープラスフーズ</v>
          </cell>
          <cell r="H22" t="str">
            <v>徳島県</v>
          </cell>
          <cell r="I22">
            <v>0</v>
          </cell>
          <cell r="J22">
            <v>0</v>
          </cell>
          <cell r="K22" t="str">
            <v>産直味わい豚切落ししゃぶしゃぶ用(ﾓﾓ赤身)（ﾊﾞﾗ凍結）</v>
          </cell>
          <cell r="L22" t="str">
            <v>300g</v>
          </cell>
          <cell r="M22" t="str">
            <v>90日</v>
          </cell>
          <cell r="N22">
            <v>0</v>
          </cell>
          <cell r="O22" t="str">
            <v>C</v>
          </cell>
          <cell r="P22">
            <v>646</v>
          </cell>
          <cell r="Q22">
            <v>598</v>
          </cell>
          <cell r="R22">
            <v>0.08</v>
          </cell>
          <cell r="S22" t="str">
            <v/>
          </cell>
          <cell r="T22">
            <v>158.66666666666666</v>
          </cell>
          <cell r="U22">
            <v>476</v>
          </cell>
          <cell r="V22">
            <v>0</v>
          </cell>
          <cell r="W22">
            <v>45750</v>
          </cell>
          <cell r="X22" t="str">
            <v>Ｆ</v>
          </cell>
          <cell r="Y22" t="str">
            <v>コープラスフーズ</v>
          </cell>
          <cell r="Z22">
            <v>0</v>
          </cell>
          <cell r="AA22">
            <v>35</v>
          </cell>
          <cell r="AB22">
            <v>20930</v>
          </cell>
          <cell r="AC22">
            <v>0.20401337792642141</v>
          </cell>
          <cell r="AD22">
            <v>4270</v>
          </cell>
          <cell r="AE22">
            <v>0</v>
          </cell>
          <cell r="AF22">
            <v>0.84</v>
          </cell>
          <cell r="AG22">
            <v>0</v>
          </cell>
          <cell r="AH22" t="str">
            <v>　</v>
          </cell>
          <cell r="AI22">
            <v>200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300</v>
          </cell>
        </row>
        <row r="23">
          <cell r="B23"/>
          <cell r="F23">
            <v>308959</v>
          </cell>
          <cell r="G23" t="str">
            <v>コープラスフーズ</v>
          </cell>
          <cell r="H23" t="str">
            <v>徳島県</v>
          </cell>
          <cell r="I23">
            <v>0</v>
          </cell>
          <cell r="J23">
            <v>0</v>
          </cell>
          <cell r="K23" t="str">
            <v>産直味わい豚しゃぶしゃぶ用（バラ）</v>
          </cell>
          <cell r="L23" t="str">
            <v>350ｇ</v>
          </cell>
          <cell r="M23" t="str">
            <v>90日</v>
          </cell>
          <cell r="N23">
            <v>0</v>
          </cell>
          <cell r="O23" t="str">
            <v>D</v>
          </cell>
          <cell r="P23">
            <v>862</v>
          </cell>
          <cell r="Q23">
            <v>798</v>
          </cell>
          <cell r="R23">
            <v>0.08</v>
          </cell>
          <cell r="S23" t="str">
            <v/>
          </cell>
          <cell r="T23">
            <v>195.14285714285714</v>
          </cell>
          <cell r="U23">
            <v>683</v>
          </cell>
          <cell r="V23">
            <v>0</v>
          </cell>
          <cell r="W23">
            <v>0</v>
          </cell>
          <cell r="X23" t="str">
            <v>Ｆ</v>
          </cell>
          <cell r="Y23" t="str">
            <v>コープラスフーズ</v>
          </cell>
          <cell r="Z23">
            <v>0</v>
          </cell>
          <cell r="AA23">
            <v>220</v>
          </cell>
          <cell r="AB23">
            <v>175560</v>
          </cell>
          <cell r="AC23">
            <v>0.14411027568922305</v>
          </cell>
          <cell r="AD23">
            <v>25300</v>
          </cell>
          <cell r="AE23">
            <v>0</v>
          </cell>
          <cell r="AF23">
            <v>3</v>
          </cell>
          <cell r="AG23">
            <v>0</v>
          </cell>
          <cell r="AH23" t="str">
            <v>　</v>
          </cell>
          <cell r="AI23">
            <v>228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350</v>
          </cell>
        </row>
        <row r="24">
          <cell r="B24"/>
          <cell r="F24">
            <v>375461</v>
          </cell>
          <cell r="G24" t="str">
            <v>コープラスフーズ</v>
          </cell>
          <cell r="H24" t="str">
            <v>徳島県</v>
          </cell>
          <cell r="I24">
            <v>0</v>
          </cell>
          <cell r="J24">
            <v>0</v>
          </cell>
          <cell r="K24" t="str">
            <v>産直味わい豚しゃぶしゃぶ用（ﾛｰｽ）</v>
          </cell>
          <cell r="L24" t="str">
            <v>280g</v>
          </cell>
          <cell r="M24" t="str">
            <v>90日</v>
          </cell>
          <cell r="N24">
            <v>0</v>
          </cell>
          <cell r="O24" t="str">
            <v>B</v>
          </cell>
          <cell r="P24">
            <v>862</v>
          </cell>
          <cell r="Q24">
            <v>798</v>
          </cell>
          <cell r="R24">
            <v>0.08</v>
          </cell>
          <cell r="S24" t="str">
            <v/>
          </cell>
          <cell r="T24">
            <v>215</v>
          </cell>
          <cell r="U24">
            <v>602</v>
          </cell>
          <cell r="V24">
            <v>0</v>
          </cell>
          <cell r="W24">
            <v>45748</v>
          </cell>
          <cell r="X24" t="str">
            <v>Ｆ</v>
          </cell>
          <cell r="Y24" t="str">
            <v>コープラスフーズ</v>
          </cell>
          <cell r="Z24">
            <v>0</v>
          </cell>
          <cell r="AA24">
            <v>220</v>
          </cell>
          <cell r="AB24">
            <v>175560</v>
          </cell>
          <cell r="AC24">
            <v>0.24561403508771928</v>
          </cell>
          <cell r="AD24">
            <v>43120</v>
          </cell>
          <cell r="AE24">
            <v>0</v>
          </cell>
          <cell r="AF24">
            <v>3</v>
          </cell>
          <cell r="AG24">
            <v>0</v>
          </cell>
          <cell r="AH24" t="str">
            <v>　</v>
          </cell>
          <cell r="AI24">
            <v>285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280</v>
          </cell>
        </row>
        <row r="25">
          <cell r="B25"/>
          <cell r="F25">
            <v>390419</v>
          </cell>
          <cell r="G25" t="str">
            <v>コープラスフーズ</v>
          </cell>
          <cell r="H25" t="str">
            <v>徳島県</v>
          </cell>
          <cell r="I25">
            <v>0</v>
          </cell>
          <cell r="J25">
            <v>0</v>
          </cell>
          <cell r="K25" t="str">
            <v>国産豚しゃぶしゃぶ用(肩ﾛｰｽ）</v>
          </cell>
          <cell r="L25" t="str">
            <v>280g</v>
          </cell>
          <cell r="M25" t="str">
            <v>90日</v>
          </cell>
          <cell r="N25">
            <v>0</v>
          </cell>
          <cell r="O25" t="str">
            <v>c</v>
          </cell>
          <cell r="P25">
            <v>646</v>
          </cell>
          <cell r="Q25">
            <v>598</v>
          </cell>
          <cell r="R25">
            <v>0.08</v>
          </cell>
          <cell r="S25" t="str">
            <v/>
          </cell>
          <cell r="T25">
            <v>170.71428571428569</v>
          </cell>
          <cell r="U25">
            <v>478</v>
          </cell>
          <cell r="V25">
            <v>0</v>
          </cell>
          <cell r="W25">
            <v>45720</v>
          </cell>
          <cell r="X25" t="str">
            <v>Ｆ</v>
          </cell>
          <cell r="Y25" t="str">
            <v>コープラスフーズ</v>
          </cell>
          <cell r="Z25">
            <v>0</v>
          </cell>
          <cell r="AA25">
            <v>500</v>
          </cell>
          <cell r="AB25">
            <v>299000</v>
          </cell>
          <cell r="AC25">
            <v>0.20066889632107024</v>
          </cell>
          <cell r="AD25">
            <v>60000</v>
          </cell>
          <cell r="AE25">
            <v>0</v>
          </cell>
          <cell r="AF25">
            <v>3</v>
          </cell>
          <cell r="AG25">
            <v>0</v>
          </cell>
          <cell r="AH25" t="str">
            <v>　</v>
          </cell>
          <cell r="AI25">
            <v>214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280</v>
          </cell>
        </row>
        <row r="26">
          <cell r="B26"/>
          <cell r="F26">
            <v>308074</v>
          </cell>
          <cell r="G26" t="str">
            <v>コープラスフーズ</v>
          </cell>
          <cell r="H26" t="str">
            <v>徳島県</v>
          </cell>
          <cell r="I26">
            <v>0</v>
          </cell>
          <cell r="J26">
            <v>0</v>
          </cell>
          <cell r="K26" t="str">
            <v>産直味わい豚お好み焼・焼そば用（ﾊﾞﾗ）</v>
          </cell>
          <cell r="L26" t="str">
            <v>350ｇ</v>
          </cell>
          <cell r="M26" t="str">
            <v>90日</v>
          </cell>
          <cell r="N26">
            <v>0</v>
          </cell>
          <cell r="O26" t="str">
            <v>B</v>
          </cell>
          <cell r="P26">
            <v>970</v>
          </cell>
          <cell r="Q26">
            <v>898</v>
          </cell>
          <cell r="R26">
            <v>0.08</v>
          </cell>
          <cell r="S26" t="str">
            <v/>
          </cell>
          <cell r="T26">
            <v>204</v>
          </cell>
          <cell r="U26">
            <v>714</v>
          </cell>
          <cell r="V26">
            <v>0</v>
          </cell>
          <cell r="W26">
            <v>45720</v>
          </cell>
          <cell r="X26" t="str">
            <v>Ｆ</v>
          </cell>
          <cell r="Y26" t="str">
            <v>コープラスフーズ</v>
          </cell>
          <cell r="Z26">
            <v>0</v>
          </cell>
          <cell r="AA26">
            <v>150</v>
          </cell>
          <cell r="AB26">
            <v>134700</v>
          </cell>
          <cell r="AC26">
            <v>0.20489977728285078</v>
          </cell>
          <cell r="AD26">
            <v>27600</v>
          </cell>
          <cell r="AE26">
            <v>0</v>
          </cell>
          <cell r="AF26">
            <v>2.58</v>
          </cell>
          <cell r="AG26">
            <v>0</v>
          </cell>
          <cell r="AH26" t="str">
            <v>　</v>
          </cell>
          <cell r="AI26">
            <v>257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350</v>
          </cell>
        </row>
        <row r="27">
          <cell r="B27"/>
          <cell r="F27">
            <v>308868</v>
          </cell>
          <cell r="G27" t="str">
            <v>コープラスフーズ</v>
          </cell>
          <cell r="H27" t="str">
            <v>徳島県</v>
          </cell>
          <cell r="I27">
            <v>0</v>
          </cell>
          <cell r="J27">
            <v>0</v>
          </cell>
          <cell r="K27" t="str">
            <v>産直味わい豚生姜焼用ﾀﾚ付き（ﾛｰｽ）</v>
          </cell>
          <cell r="L27" t="str">
            <v>肉220ｇ・(ﾀﾚ40ｇ×2）</v>
          </cell>
          <cell r="M27" t="str">
            <v>90日</v>
          </cell>
          <cell r="N27">
            <v>0</v>
          </cell>
          <cell r="O27" t="str">
            <v>B</v>
          </cell>
          <cell r="P27">
            <v>754</v>
          </cell>
          <cell r="Q27">
            <v>698</v>
          </cell>
          <cell r="R27">
            <v>0.08</v>
          </cell>
          <cell r="S27" t="str">
            <v/>
          </cell>
          <cell r="T27" t="e">
            <v>#DIV/0!</v>
          </cell>
          <cell r="U27">
            <v>531</v>
          </cell>
          <cell r="V27">
            <v>0</v>
          </cell>
          <cell r="W27">
            <v>45720</v>
          </cell>
          <cell r="X27" t="str">
            <v>Ｆ</v>
          </cell>
          <cell r="Y27" t="str">
            <v>コープラスフーズ</v>
          </cell>
          <cell r="Z27">
            <v>0</v>
          </cell>
          <cell r="AA27">
            <v>180</v>
          </cell>
          <cell r="AB27">
            <v>125640</v>
          </cell>
          <cell r="AC27">
            <v>0.23925501432664756</v>
          </cell>
          <cell r="AD27">
            <v>30060</v>
          </cell>
          <cell r="AE27">
            <v>0</v>
          </cell>
          <cell r="AF27">
            <v>2.7</v>
          </cell>
          <cell r="AG27">
            <v>0</v>
          </cell>
          <cell r="AH27" t="str">
            <v>　</v>
          </cell>
          <cell r="AI27" t="str">
            <v/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220</v>
          </cell>
        </row>
        <row r="28">
          <cell r="B28"/>
          <cell r="F28">
            <v>308876</v>
          </cell>
          <cell r="G28" t="str">
            <v>コープラスフーズ</v>
          </cell>
          <cell r="H28" t="str">
            <v>徳島県</v>
          </cell>
          <cell r="I28">
            <v>0</v>
          </cell>
          <cell r="J28">
            <v>0</v>
          </cell>
          <cell r="K28" t="str">
            <v>産直味わい豚生姜焼用（ﾛｰｽ）</v>
          </cell>
          <cell r="L28" t="str">
            <v>250g（ﾀﾚなし）</v>
          </cell>
          <cell r="M28" t="str">
            <v>90日</v>
          </cell>
          <cell r="N28">
            <v>0</v>
          </cell>
          <cell r="O28" t="str">
            <v>B</v>
          </cell>
          <cell r="P28">
            <v>754</v>
          </cell>
          <cell r="Q28">
            <v>698</v>
          </cell>
          <cell r="R28">
            <v>0.08</v>
          </cell>
          <cell r="S28">
            <v>0</v>
          </cell>
          <cell r="T28">
            <v>215.20000000000002</v>
          </cell>
          <cell r="U28">
            <v>538</v>
          </cell>
          <cell r="V28">
            <v>0</v>
          </cell>
          <cell r="W28">
            <v>45383</v>
          </cell>
          <cell r="X28" t="str">
            <v>Ｆ</v>
          </cell>
          <cell r="Y28" t="str">
            <v>コープラスフーズ</v>
          </cell>
          <cell r="Z28">
            <v>0</v>
          </cell>
          <cell r="AA28">
            <v>100</v>
          </cell>
          <cell r="AB28">
            <v>69800</v>
          </cell>
          <cell r="AC28">
            <v>0.22922636103151864</v>
          </cell>
          <cell r="AD28">
            <v>16000</v>
          </cell>
          <cell r="AE28">
            <v>0</v>
          </cell>
          <cell r="AF28">
            <v>1.68</v>
          </cell>
          <cell r="AG28">
            <v>0</v>
          </cell>
          <cell r="AH28">
            <v>0</v>
          </cell>
          <cell r="AI28">
            <v>280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250</v>
          </cell>
        </row>
        <row r="29">
          <cell r="B29"/>
          <cell r="F29">
            <v>374869</v>
          </cell>
          <cell r="G29" t="str">
            <v>コープラスフーズ</v>
          </cell>
          <cell r="H29" t="str">
            <v>徳島県</v>
          </cell>
          <cell r="I29">
            <v>0</v>
          </cell>
          <cell r="J29">
            <v>0</v>
          </cell>
          <cell r="K29" t="str">
            <v>産直味わい豚味なこまぎれ（ﾓﾓ･ｶﾀ）（ﾊﾞﾗ凍結）</v>
          </cell>
          <cell r="L29" t="str">
            <v>400g（ﾁｬｯｸｼｰﾙ)</v>
          </cell>
          <cell r="M29" t="str">
            <v>90日</v>
          </cell>
          <cell r="N29">
            <v>0</v>
          </cell>
          <cell r="O29" t="str">
            <v>C</v>
          </cell>
          <cell r="P29">
            <v>754</v>
          </cell>
          <cell r="Q29">
            <v>698</v>
          </cell>
          <cell r="R29">
            <v>0.08</v>
          </cell>
          <cell r="S29" t="str">
            <v/>
          </cell>
          <cell r="T29">
            <v>131.75</v>
          </cell>
          <cell r="U29">
            <v>527</v>
          </cell>
          <cell r="V29">
            <v>0</v>
          </cell>
          <cell r="W29">
            <v>45720</v>
          </cell>
          <cell r="X29" t="str">
            <v>Ｆ</v>
          </cell>
          <cell r="Y29" t="str">
            <v>コープラスフーズ</v>
          </cell>
          <cell r="Z29">
            <v>0</v>
          </cell>
          <cell r="AA29">
            <v>550</v>
          </cell>
          <cell r="AB29">
            <v>383900</v>
          </cell>
          <cell r="AC29">
            <v>0.24498567335243554</v>
          </cell>
          <cell r="AD29">
            <v>94050</v>
          </cell>
          <cell r="AE29">
            <v>0</v>
          </cell>
          <cell r="AF29" t="str">
            <v>表紙</v>
          </cell>
          <cell r="AG29">
            <v>0</v>
          </cell>
          <cell r="AH29" t="str">
            <v>　</v>
          </cell>
          <cell r="AI29">
            <v>175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400</v>
          </cell>
        </row>
        <row r="30">
          <cell r="B30"/>
          <cell r="F30">
            <v>308777</v>
          </cell>
          <cell r="G30" t="str">
            <v>コープラスフーズ</v>
          </cell>
          <cell r="H30" t="str">
            <v>徳島県</v>
          </cell>
          <cell r="I30">
            <v>0</v>
          </cell>
          <cell r="J30">
            <v>0</v>
          </cell>
          <cell r="K30" t="str">
            <v>産直味わい豚チルドこまぎれ</v>
          </cell>
          <cell r="L30" t="str">
            <v>200ｇ</v>
          </cell>
          <cell r="M30" t="str">
            <v>含2日</v>
          </cell>
          <cell r="N30">
            <v>0</v>
          </cell>
          <cell r="O30" t="str">
            <v>B</v>
          </cell>
          <cell r="P30">
            <v>430</v>
          </cell>
          <cell r="Q30">
            <v>398</v>
          </cell>
          <cell r="R30">
            <v>0.08</v>
          </cell>
          <cell r="S30" t="str">
            <v/>
          </cell>
          <cell r="T30">
            <v>145</v>
          </cell>
          <cell r="U30">
            <v>290</v>
          </cell>
          <cell r="V30">
            <v>0</v>
          </cell>
          <cell r="W30">
            <v>45720</v>
          </cell>
          <cell r="X30" t="str">
            <v>Ｃ</v>
          </cell>
          <cell r="Y30" t="str">
            <v>コープラスフーズ</v>
          </cell>
          <cell r="Z30">
            <v>0</v>
          </cell>
          <cell r="AA30">
            <v>60</v>
          </cell>
          <cell r="AB30">
            <v>23880</v>
          </cell>
          <cell r="AC30">
            <v>0.271356783919598</v>
          </cell>
          <cell r="AD30">
            <v>6480</v>
          </cell>
          <cell r="AE30">
            <v>0</v>
          </cell>
          <cell r="AF30">
            <v>0.84</v>
          </cell>
          <cell r="AG30">
            <v>0</v>
          </cell>
          <cell r="AH30" t="str">
            <v>　</v>
          </cell>
          <cell r="AI30">
            <v>199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200</v>
          </cell>
        </row>
        <row r="31">
          <cell r="B31"/>
          <cell r="F31">
            <v>386426</v>
          </cell>
          <cell r="G31" t="str">
            <v>コープラスフーズ</v>
          </cell>
          <cell r="H31" t="str">
            <v>徳島県</v>
          </cell>
          <cell r="I31">
            <v>0</v>
          </cell>
          <cell r="J31">
            <v>0</v>
          </cell>
          <cell r="K31" t="str">
            <v>国産豚切落し(ﾓﾓ)(ﾊﾞﾗ凍結)</v>
          </cell>
          <cell r="L31" t="str">
            <v>400g(ﾁｬｯｸｼｰﾙ）</v>
          </cell>
          <cell r="M31" t="str">
            <v>90日</v>
          </cell>
          <cell r="N31">
            <v>0</v>
          </cell>
          <cell r="O31" t="str">
            <v>B</v>
          </cell>
          <cell r="P31">
            <v>624</v>
          </cell>
          <cell r="Q31">
            <v>578</v>
          </cell>
          <cell r="R31">
            <v>0.08</v>
          </cell>
          <cell r="S31" t="str">
            <v/>
          </cell>
          <cell r="T31">
            <v>110.25</v>
          </cell>
          <cell r="U31">
            <v>441</v>
          </cell>
          <cell r="V31">
            <v>0</v>
          </cell>
          <cell r="W31">
            <v>45748</v>
          </cell>
          <cell r="X31" t="str">
            <v>Ｆ</v>
          </cell>
          <cell r="Y31" t="str">
            <v>コープラスフーズ</v>
          </cell>
          <cell r="Z31">
            <v>0</v>
          </cell>
          <cell r="AA31">
            <v>125</v>
          </cell>
          <cell r="AB31">
            <v>72250</v>
          </cell>
          <cell r="AC31">
            <v>0.23702422145328719</v>
          </cell>
          <cell r="AD31">
            <v>17125</v>
          </cell>
          <cell r="AE31">
            <v>0</v>
          </cell>
          <cell r="AF31">
            <v>1.68</v>
          </cell>
          <cell r="AG31">
            <v>0</v>
          </cell>
          <cell r="AH31" t="str">
            <v>　</v>
          </cell>
          <cell r="AI31">
            <v>145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400</v>
          </cell>
        </row>
        <row r="32">
          <cell r="B32"/>
          <cell r="F32">
            <v>362799</v>
          </cell>
          <cell r="G32" t="str">
            <v>コープラスフーズ</v>
          </cell>
          <cell r="H32" t="str">
            <v>徳島県</v>
          </cell>
          <cell r="I32">
            <v>0</v>
          </cell>
          <cell r="J32">
            <v>0</v>
          </cell>
          <cell r="K32" t="str">
            <v>産直味わい豚低脂肪切落し（ﾓﾓ赤身）</v>
          </cell>
          <cell r="L32" t="str">
            <v>300g</v>
          </cell>
          <cell r="M32" t="str">
            <v>含む2日</v>
          </cell>
          <cell r="N32">
            <v>0</v>
          </cell>
          <cell r="O32" t="str">
            <v>B</v>
          </cell>
          <cell r="P32">
            <v>743</v>
          </cell>
          <cell r="Q32">
            <v>688</v>
          </cell>
          <cell r="R32">
            <v>0.08</v>
          </cell>
          <cell r="S32" t="str">
            <v/>
          </cell>
          <cell r="T32">
            <v>158.66666666666666</v>
          </cell>
          <cell r="U32">
            <v>476</v>
          </cell>
          <cell r="V32">
            <v>0</v>
          </cell>
          <cell r="W32">
            <v>45748</v>
          </cell>
          <cell r="X32" t="str">
            <v>Ｃ</v>
          </cell>
          <cell r="Y32" t="str">
            <v>コープラスフーズ</v>
          </cell>
          <cell r="Z32">
            <v>0</v>
          </cell>
          <cell r="AA32">
            <v>60</v>
          </cell>
          <cell r="AB32">
            <v>41280</v>
          </cell>
          <cell r="AC32">
            <v>0.30813953488372092</v>
          </cell>
          <cell r="AD32">
            <v>12720</v>
          </cell>
          <cell r="AE32">
            <v>0</v>
          </cell>
          <cell r="AF32">
            <v>1.26</v>
          </cell>
          <cell r="AG32">
            <v>0</v>
          </cell>
          <cell r="AH32" t="str">
            <v>　</v>
          </cell>
          <cell r="AI32">
            <v>230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300</v>
          </cell>
        </row>
        <row r="33">
          <cell r="B33"/>
          <cell r="F33">
            <v>358681</v>
          </cell>
          <cell r="G33" t="str">
            <v>コープラスフーズ</v>
          </cell>
          <cell r="H33" t="str">
            <v>徳島県</v>
          </cell>
          <cell r="I33">
            <v>0</v>
          </cell>
          <cell r="J33">
            <v>0</v>
          </cell>
          <cell r="K33" t="str">
            <v>産直味わい豚切落し（ﾓﾓ・ﾊﾞﾗ）</v>
          </cell>
          <cell r="L33" t="str">
            <v>300g</v>
          </cell>
          <cell r="M33" t="str">
            <v>含む2日</v>
          </cell>
          <cell r="N33">
            <v>0</v>
          </cell>
          <cell r="O33" t="str">
            <v>C</v>
          </cell>
          <cell r="P33">
            <v>646</v>
          </cell>
          <cell r="Q33">
            <v>598</v>
          </cell>
          <cell r="R33">
            <v>0.08</v>
          </cell>
          <cell r="S33" t="str">
            <v/>
          </cell>
          <cell r="T33">
            <v>147.66666666666666</v>
          </cell>
          <cell r="U33">
            <v>443</v>
          </cell>
          <cell r="V33">
            <v>0</v>
          </cell>
          <cell r="W33">
            <v>45748</v>
          </cell>
          <cell r="X33" t="str">
            <v>Ｃ</v>
          </cell>
          <cell r="Y33" t="str">
            <v>コープラスフーズ</v>
          </cell>
          <cell r="Z33">
            <v>0</v>
          </cell>
          <cell r="AA33">
            <v>150</v>
          </cell>
          <cell r="AB33">
            <v>89700</v>
          </cell>
          <cell r="AC33">
            <v>0.25919732441471571</v>
          </cell>
          <cell r="AD33">
            <v>23250</v>
          </cell>
          <cell r="AE33">
            <v>0</v>
          </cell>
          <cell r="AF33">
            <v>1.68</v>
          </cell>
          <cell r="AG33">
            <v>0</v>
          </cell>
          <cell r="AH33" t="str">
            <v>目玉</v>
          </cell>
          <cell r="AI33">
            <v>200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300</v>
          </cell>
        </row>
        <row r="34">
          <cell r="B34"/>
          <cell r="F34">
            <v>308123</v>
          </cell>
          <cell r="G34" t="str">
            <v>コープラスフーズ</v>
          </cell>
          <cell r="H34" t="str">
            <v>徳島県</v>
          </cell>
          <cell r="I34">
            <v>0</v>
          </cell>
          <cell r="J34">
            <v>0</v>
          </cell>
          <cell r="K34" t="str">
            <v>産直味わい豚切落しバラ(ﾊﾞﾗ凍結)</v>
          </cell>
          <cell r="L34" t="str">
            <v>350g</v>
          </cell>
          <cell r="M34" t="str">
            <v>90日</v>
          </cell>
          <cell r="N34">
            <v>0</v>
          </cell>
          <cell r="O34" t="str">
            <v>B</v>
          </cell>
          <cell r="P34">
            <v>1002</v>
          </cell>
          <cell r="Q34">
            <v>928</v>
          </cell>
          <cell r="R34">
            <v>0.08</v>
          </cell>
          <cell r="S34" t="str">
            <v/>
          </cell>
          <cell r="T34">
            <v>204</v>
          </cell>
          <cell r="U34">
            <v>714</v>
          </cell>
          <cell r="V34">
            <v>0</v>
          </cell>
          <cell r="W34">
            <v>45748</v>
          </cell>
          <cell r="X34" t="str">
            <v>Ｆ</v>
          </cell>
          <cell r="Y34" t="str">
            <v>コープラスフーズ</v>
          </cell>
          <cell r="Z34">
            <v>0</v>
          </cell>
          <cell r="AA34">
            <v>160</v>
          </cell>
          <cell r="AB34">
            <v>148480</v>
          </cell>
          <cell r="AC34">
            <v>0.23060344827586207</v>
          </cell>
          <cell r="AD34">
            <v>34240</v>
          </cell>
          <cell r="AE34">
            <v>0</v>
          </cell>
          <cell r="AF34">
            <v>2.58</v>
          </cell>
          <cell r="AG34">
            <v>0</v>
          </cell>
          <cell r="AH34" t="str">
            <v>　</v>
          </cell>
          <cell r="AI34">
            <v>266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350</v>
          </cell>
        </row>
        <row r="35">
          <cell r="B35"/>
          <cell r="F35">
            <v>303305</v>
          </cell>
          <cell r="G35" t="str">
            <v>コープラスフーズ</v>
          </cell>
          <cell r="H35" t="str">
            <v>徳島県</v>
          </cell>
          <cell r="I35">
            <v>0</v>
          </cell>
          <cell r="J35">
            <v>0</v>
          </cell>
          <cell r="K35" t="str">
            <v>産直味わい豚切落し（ﾛｰｽ）</v>
          </cell>
          <cell r="L35" t="str">
            <v>180g</v>
          </cell>
          <cell r="M35" t="str">
            <v>含む2日</v>
          </cell>
          <cell r="N35">
            <v>0</v>
          </cell>
          <cell r="O35" t="str">
            <v>B</v>
          </cell>
          <cell r="P35">
            <v>646</v>
          </cell>
          <cell r="Q35">
            <v>598</v>
          </cell>
          <cell r="R35">
            <v>0.08</v>
          </cell>
          <cell r="S35" t="str">
            <v/>
          </cell>
          <cell r="T35">
            <v>245.00000000000003</v>
          </cell>
          <cell r="U35">
            <v>441</v>
          </cell>
          <cell r="V35">
            <v>0</v>
          </cell>
          <cell r="W35">
            <v>45750</v>
          </cell>
          <cell r="X35" t="str">
            <v>Ｃ</v>
          </cell>
          <cell r="Y35" t="str">
            <v>コープラスフーズ</v>
          </cell>
          <cell r="Z35">
            <v>0</v>
          </cell>
          <cell r="AA35">
            <v>45</v>
          </cell>
          <cell r="AB35">
            <v>26910</v>
          </cell>
          <cell r="AC35">
            <v>0.26254180602006688</v>
          </cell>
          <cell r="AD35">
            <v>7065</v>
          </cell>
          <cell r="AE35">
            <v>0</v>
          </cell>
          <cell r="AF35">
            <v>0.84</v>
          </cell>
          <cell r="AG35">
            <v>0</v>
          </cell>
          <cell r="AH35" t="str">
            <v>　少量企画</v>
          </cell>
          <cell r="AI35">
            <v>333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180</v>
          </cell>
        </row>
        <row r="36">
          <cell r="B36"/>
          <cell r="F36">
            <v>300814</v>
          </cell>
          <cell r="G36" t="str">
            <v>まるほ食品</v>
          </cell>
          <cell r="H36" t="str">
            <v>徳島県</v>
          </cell>
          <cell r="I36">
            <v>0</v>
          </cell>
          <cell r="J36">
            <v>0</v>
          </cell>
          <cell r="K36" t="str">
            <v>産直ＰＨＦ若鶏ﾓﾓ(分包)</v>
          </cell>
          <cell r="L36" t="str">
            <v>500g</v>
          </cell>
          <cell r="M36" t="str">
            <v>90日</v>
          </cell>
          <cell r="N36">
            <v>0</v>
          </cell>
          <cell r="O36" t="str">
            <v>B</v>
          </cell>
          <cell r="P36">
            <v>711</v>
          </cell>
          <cell r="Q36">
            <v>658</v>
          </cell>
          <cell r="R36">
            <v>0.08</v>
          </cell>
          <cell r="S36" t="str">
            <v/>
          </cell>
          <cell r="T36">
            <v>93.8</v>
          </cell>
          <cell r="U36">
            <v>469</v>
          </cell>
          <cell r="V36">
            <v>0</v>
          </cell>
          <cell r="W36" t="str">
            <v>毎回</v>
          </cell>
          <cell r="X36" t="str">
            <v>Ｆ</v>
          </cell>
          <cell r="Y36" t="str">
            <v>まるほ食品</v>
          </cell>
          <cell r="Z36">
            <v>0</v>
          </cell>
          <cell r="AA36">
            <v>50</v>
          </cell>
          <cell r="AB36">
            <v>32900</v>
          </cell>
          <cell r="AC36">
            <v>0.28723404255319152</v>
          </cell>
          <cell r="AD36">
            <v>9450</v>
          </cell>
          <cell r="AE36">
            <v>0</v>
          </cell>
          <cell r="AF36">
            <v>0.84</v>
          </cell>
          <cell r="AG36">
            <v>0</v>
          </cell>
          <cell r="AH36">
            <v>0</v>
          </cell>
          <cell r="AI36">
            <v>132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500</v>
          </cell>
        </row>
        <row r="37">
          <cell r="B37"/>
          <cell r="F37">
            <v>301317</v>
          </cell>
          <cell r="G37" t="str">
            <v>プライフーズ</v>
          </cell>
          <cell r="H37" t="str">
            <v>青森県</v>
          </cell>
          <cell r="I37">
            <v>0</v>
          </cell>
          <cell r="J37">
            <v>0</v>
          </cell>
          <cell r="K37" t="str">
            <v>国産若鶏ﾓﾓ正肉(ﾊﾞﾗ凍結)</v>
          </cell>
          <cell r="L37" t="str">
            <v>１kg</v>
          </cell>
          <cell r="M37" t="str">
            <v>180日</v>
          </cell>
          <cell r="N37">
            <v>0</v>
          </cell>
          <cell r="O37" t="str">
            <v>C</v>
          </cell>
          <cell r="P37">
            <v>1166</v>
          </cell>
          <cell r="Q37">
            <v>1080</v>
          </cell>
          <cell r="R37">
            <v>0.08</v>
          </cell>
          <cell r="S37" t="str">
            <v/>
          </cell>
          <cell r="T37">
            <v>87</v>
          </cell>
          <cell r="U37">
            <v>870</v>
          </cell>
          <cell r="V37">
            <v>0</v>
          </cell>
          <cell r="W37">
            <v>45750</v>
          </cell>
          <cell r="X37" t="str">
            <v>Ｆ</v>
          </cell>
          <cell r="Y37" t="str">
            <v>プライフーズ</v>
          </cell>
          <cell r="Z37">
            <v>0</v>
          </cell>
          <cell r="AA37">
            <v>150</v>
          </cell>
          <cell r="AB37">
            <v>162000</v>
          </cell>
          <cell r="AC37">
            <v>0.19444444444444445</v>
          </cell>
          <cell r="AD37">
            <v>31500</v>
          </cell>
          <cell r="AE37">
            <v>0</v>
          </cell>
          <cell r="AF37" t="str">
            <v>裏</v>
          </cell>
          <cell r="AG37">
            <v>0</v>
          </cell>
          <cell r="AH37" t="str">
            <v>　</v>
          </cell>
          <cell r="AI37">
            <v>108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 t="str">
            <v/>
          </cell>
        </row>
        <row r="38">
          <cell r="B38"/>
          <cell r="F38">
            <v>300864</v>
          </cell>
          <cell r="G38" t="str">
            <v>まるほ食品</v>
          </cell>
          <cell r="H38" t="str">
            <v>徳島県</v>
          </cell>
          <cell r="I38">
            <v>0</v>
          </cell>
          <cell r="J38">
            <v>0</v>
          </cell>
          <cell r="K38" t="str">
            <v>産直ＰＨＦ若鶏ﾑﾈ徳用(分包) 2袋</v>
          </cell>
          <cell r="L38" t="str">
            <v>(500g)×2</v>
          </cell>
          <cell r="M38" t="str">
            <v>90日</v>
          </cell>
          <cell r="N38">
            <v>0</v>
          </cell>
          <cell r="O38" t="str">
            <v>B</v>
          </cell>
          <cell r="P38">
            <v>842</v>
          </cell>
          <cell r="Q38">
            <v>780</v>
          </cell>
          <cell r="R38">
            <v>0.08</v>
          </cell>
          <cell r="S38" t="str">
            <v/>
          </cell>
          <cell r="T38">
            <v>58.599999999999994</v>
          </cell>
          <cell r="U38">
            <v>586</v>
          </cell>
          <cell r="V38">
            <v>0</v>
          </cell>
          <cell r="W38">
            <v>45748</v>
          </cell>
          <cell r="X38" t="str">
            <v>Ｆ</v>
          </cell>
          <cell r="Y38" t="str">
            <v>まるほ食品</v>
          </cell>
          <cell r="Z38">
            <v>0</v>
          </cell>
          <cell r="AA38">
            <v>90</v>
          </cell>
          <cell r="AB38">
            <v>70200</v>
          </cell>
          <cell r="AC38">
            <v>0.24871794871794872</v>
          </cell>
          <cell r="AD38">
            <v>17460</v>
          </cell>
          <cell r="AE38">
            <v>0</v>
          </cell>
          <cell r="AF38">
            <v>1.68</v>
          </cell>
          <cell r="AG38">
            <v>0</v>
          </cell>
          <cell r="AH38">
            <v>0</v>
          </cell>
          <cell r="AI38">
            <v>78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1000</v>
          </cell>
        </row>
        <row r="39">
          <cell r="B39"/>
          <cell r="F39">
            <v>337396</v>
          </cell>
          <cell r="G39" t="str">
            <v>まるほ食品</v>
          </cell>
          <cell r="H39" t="str">
            <v>徳島県</v>
          </cell>
          <cell r="I39">
            <v>0</v>
          </cell>
          <cell r="J39">
            <v>0</v>
          </cell>
          <cell r="K39" t="str">
            <v>産直ＰＨＦ若鶏皮なしﾑﾈ(分包)</v>
          </cell>
          <cell r="L39" t="str">
            <v>500g</v>
          </cell>
          <cell r="M39" t="str">
            <v>90日</v>
          </cell>
          <cell r="N39">
            <v>0</v>
          </cell>
          <cell r="O39" t="str">
            <v>C</v>
          </cell>
          <cell r="P39">
            <v>527</v>
          </cell>
          <cell r="Q39">
            <v>488</v>
          </cell>
          <cell r="R39">
            <v>0.08</v>
          </cell>
          <cell r="S39" t="str">
            <v/>
          </cell>
          <cell r="T39">
            <v>75</v>
          </cell>
          <cell r="U39">
            <v>375</v>
          </cell>
          <cell r="V39">
            <v>0</v>
          </cell>
          <cell r="W39">
            <v>45748</v>
          </cell>
          <cell r="X39" t="str">
            <v>Ｆ</v>
          </cell>
          <cell r="Y39" t="str">
            <v>まるほ食品</v>
          </cell>
          <cell r="Z39">
            <v>0</v>
          </cell>
          <cell r="AA39">
            <v>360</v>
          </cell>
          <cell r="AB39">
            <v>175680</v>
          </cell>
          <cell r="AC39">
            <v>0.23155737704918034</v>
          </cell>
          <cell r="AD39">
            <v>40680</v>
          </cell>
          <cell r="AE39">
            <v>0</v>
          </cell>
          <cell r="AF39">
            <v>2.58</v>
          </cell>
          <cell r="AG39">
            <v>0</v>
          </cell>
          <cell r="AH39" t="str">
            <v>目玉　今回より値上げ</v>
          </cell>
          <cell r="AI39">
            <v>98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500</v>
          </cell>
        </row>
        <row r="40">
          <cell r="B40"/>
          <cell r="F40">
            <v>389305</v>
          </cell>
          <cell r="G40" t="str">
            <v>貞光食糧</v>
          </cell>
          <cell r="H40" t="str">
            <v>徳島県</v>
          </cell>
          <cell r="I40">
            <v>0</v>
          </cell>
          <cell r="J40">
            <v>0</v>
          </cell>
          <cell r="K40" t="str">
            <v>国産地養鳥ささみ筋なし（バラ凍結）</v>
          </cell>
          <cell r="L40" t="str">
            <v>500g</v>
          </cell>
          <cell r="M40" t="str">
            <v>180日</v>
          </cell>
          <cell r="N40">
            <v>0</v>
          </cell>
          <cell r="O40" t="str">
            <v>B</v>
          </cell>
          <cell r="P40">
            <v>808</v>
          </cell>
          <cell r="Q40">
            <v>748</v>
          </cell>
          <cell r="R40">
            <v>0.08</v>
          </cell>
          <cell r="S40" t="str">
            <v/>
          </cell>
          <cell r="T40">
            <v>105.4</v>
          </cell>
          <cell r="U40">
            <v>527</v>
          </cell>
          <cell r="V40">
            <v>0</v>
          </cell>
          <cell r="W40">
            <v>45750</v>
          </cell>
          <cell r="X40" t="str">
            <v>Ｆ</v>
          </cell>
          <cell r="Y40" t="str">
            <v>貞光食糧</v>
          </cell>
          <cell r="Z40">
            <v>0</v>
          </cell>
          <cell r="AA40">
            <v>50</v>
          </cell>
          <cell r="AB40">
            <v>37400</v>
          </cell>
          <cell r="AC40">
            <v>0.29545454545454547</v>
          </cell>
          <cell r="AD40">
            <v>11050</v>
          </cell>
          <cell r="AE40">
            <v>0</v>
          </cell>
          <cell r="AF40">
            <v>0.84</v>
          </cell>
          <cell r="AG40">
            <v>0</v>
          </cell>
          <cell r="AH40" t="str">
            <v>　</v>
          </cell>
          <cell r="AI40">
            <v>150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 t="str">
            <v/>
          </cell>
        </row>
        <row r="41">
          <cell r="B41"/>
          <cell r="F41">
            <v>377227</v>
          </cell>
          <cell r="G41" t="str">
            <v>プライフーズ</v>
          </cell>
          <cell r="H41" t="str">
            <v>青森県</v>
          </cell>
          <cell r="I41">
            <v>0</v>
          </cell>
          <cell r="J41">
            <v>0</v>
          </cell>
          <cell r="K41" t="str">
            <v>国産若鶏筋切りｻｻﾐ(ﾊﾞﾗ凍結)</v>
          </cell>
          <cell r="L41" t="str">
            <v>１kg(ﾁｬｯｸｼｰﾙ)</v>
          </cell>
          <cell r="M41" t="str">
            <v>180日</v>
          </cell>
          <cell r="N41">
            <v>0</v>
          </cell>
          <cell r="O41" t="str">
            <v>C</v>
          </cell>
          <cell r="P41">
            <v>1166</v>
          </cell>
          <cell r="Q41">
            <v>1080</v>
          </cell>
          <cell r="R41">
            <v>0.08</v>
          </cell>
          <cell r="S41" t="str">
            <v/>
          </cell>
          <cell r="T41">
            <v>81.5</v>
          </cell>
          <cell r="U41">
            <v>815</v>
          </cell>
          <cell r="V41">
            <v>0</v>
          </cell>
          <cell r="W41">
            <v>45748</v>
          </cell>
          <cell r="X41" t="str">
            <v>Ｆ</v>
          </cell>
          <cell r="Y41" t="str">
            <v>プライフーズ</v>
          </cell>
          <cell r="Z41">
            <v>0</v>
          </cell>
          <cell r="AA41">
            <v>300</v>
          </cell>
          <cell r="AB41">
            <v>324000</v>
          </cell>
          <cell r="AC41">
            <v>0.24537037037037038</v>
          </cell>
          <cell r="AD41">
            <v>79500</v>
          </cell>
          <cell r="AE41">
            <v>0</v>
          </cell>
          <cell r="AF41">
            <v>2.7</v>
          </cell>
          <cell r="AG41">
            <v>0</v>
          </cell>
          <cell r="AH41" t="str">
            <v>　</v>
          </cell>
          <cell r="AI41">
            <v>108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 t="str">
            <v/>
          </cell>
        </row>
        <row r="42">
          <cell r="B42"/>
          <cell r="F42">
            <v>382549</v>
          </cell>
          <cell r="G42" t="str">
            <v>プライフーズ</v>
          </cell>
          <cell r="H42" t="str">
            <v>青森県</v>
          </cell>
          <cell r="I42">
            <v>0</v>
          </cell>
          <cell r="J42">
            <v>0</v>
          </cell>
          <cell r="K42" t="str">
            <v>国産若鶏手羽中ﾊｰﾌ(ﾊﾞﾗ凍結)</v>
          </cell>
          <cell r="L42" t="str">
            <v>400g</v>
          </cell>
          <cell r="M42" t="str">
            <v>180日</v>
          </cell>
          <cell r="N42">
            <v>0</v>
          </cell>
          <cell r="O42" t="str">
            <v>C</v>
          </cell>
          <cell r="P42">
            <v>592</v>
          </cell>
          <cell r="Q42">
            <v>548</v>
          </cell>
          <cell r="R42">
            <v>0.08</v>
          </cell>
          <cell r="S42" t="str">
            <v/>
          </cell>
          <cell r="T42">
            <v>102.49999999999999</v>
          </cell>
          <cell r="U42">
            <v>410</v>
          </cell>
          <cell r="V42">
            <v>0</v>
          </cell>
          <cell r="W42">
            <v>45748</v>
          </cell>
          <cell r="X42" t="str">
            <v>Ｆ</v>
          </cell>
          <cell r="Y42" t="str">
            <v>プライフーズ</v>
          </cell>
          <cell r="Z42">
            <v>0</v>
          </cell>
          <cell r="AA42">
            <v>270</v>
          </cell>
          <cell r="AB42">
            <v>147960</v>
          </cell>
          <cell r="AC42">
            <v>0.2518248175182482</v>
          </cell>
          <cell r="AD42">
            <v>37260</v>
          </cell>
          <cell r="AE42">
            <v>0</v>
          </cell>
          <cell r="AF42">
            <v>2.58</v>
          </cell>
          <cell r="AG42">
            <v>0</v>
          </cell>
          <cell r="AH42" t="str">
            <v>目玉</v>
          </cell>
          <cell r="AI42">
            <v>137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 t="str">
            <v/>
          </cell>
        </row>
        <row r="43">
          <cell r="B43"/>
          <cell r="F43">
            <v>361113</v>
          </cell>
          <cell r="G43" t="str">
            <v>まるほ食品</v>
          </cell>
          <cell r="H43" t="str">
            <v>徳島県</v>
          </cell>
          <cell r="I43">
            <v>0</v>
          </cell>
          <cell r="J43">
            <v>0</v>
          </cell>
          <cell r="K43" t="str">
            <v>国産若鶏手羽元(ﾊﾞﾗ凍結)</v>
          </cell>
          <cell r="L43" t="str">
            <v>700g</v>
          </cell>
          <cell r="M43" t="str">
            <v>90日</v>
          </cell>
          <cell r="N43">
            <v>0</v>
          </cell>
          <cell r="O43" t="str">
            <v>B</v>
          </cell>
          <cell r="P43">
            <v>570</v>
          </cell>
          <cell r="Q43">
            <v>528</v>
          </cell>
          <cell r="R43">
            <v>0.08</v>
          </cell>
          <cell r="S43" t="str">
            <v/>
          </cell>
          <cell r="T43">
            <v>52.428571428571423</v>
          </cell>
          <cell r="U43">
            <v>367</v>
          </cell>
          <cell r="V43">
            <v>0</v>
          </cell>
          <cell r="W43">
            <v>45748</v>
          </cell>
          <cell r="X43" t="str">
            <v>Ｆ</v>
          </cell>
          <cell r="Y43" t="str">
            <v>まるほ食品</v>
          </cell>
          <cell r="Z43">
            <v>0</v>
          </cell>
          <cell r="AA43">
            <v>55</v>
          </cell>
          <cell r="AB43">
            <v>29040</v>
          </cell>
          <cell r="AC43">
            <v>0.30492424242424243</v>
          </cell>
          <cell r="AD43">
            <v>8855</v>
          </cell>
          <cell r="AE43">
            <v>0</v>
          </cell>
          <cell r="AF43">
            <v>0.84</v>
          </cell>
          <cell r="AG43">
            <v>0</v>
          </cell>
          <cell r="AH43" t="str">
            <v>　</v>
          </cell>
          <cell r="AI43">
            <v>76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 t="str">
            <v/>
          </cell>
        </row>
        <row r="44">
          <cell r="B44"/>
          <cell r="F44">
            <v>377201</v>
          </cell>
          <cell r="G44" t="str">
            <v>プライフーズ</v>
          </cell>
          <cell r="H44" t="str">
            <v>青森県</v>
          </cell>
          <cell r="I44">
            <v>0</v>
          </cell>
          <cell r="J44">
            <v>0</v>
          </cell>
          <cell r="K44" t="str">
            <v>国産若鶏ﾓﾓ唐揚げ用切身(ﾊﾞﾗ凍結）</v>
          </cell>
          <cell r="L44" t="str">
            <v>800g</v>
          </cell>
          <cell r="M44" t="str">
            <v>180日</v>
          </cell>
          <cell r="N44">
            <v>0</v>
          </cell>
          <cell r="O44" t="str">
            <v>D</v>
          </cell>
          <cell r="P44">
            <v>851</v>
          </cell>
          <cell r="Q44">
            <v>788</v>
          </cell>
          <cell r="R44">
            <v>0.08</v>
          </cell>
          <cell r="S44" t="str">
            <v/>
          </cell>
          <cell r="T44">
            <v>78.75</v>
          </cell>
          <cell r="U44">
            <v>630</v>
          </cell>
          <cell r="V44">
            <v>0</v>
          </cell>
          <cell r="W44">
            <v>45750</v>
          </cell>
          <cell r="X44" t="str">
            <v>Ｆ</v>
          </cell>
          <cell r="Y44" t="str">
            <v>プライフーズ</v>
          </cell>
          <cell r="Z44">
            <v>0</v>
          </cell>
          <cell r="AA44">
            <v>1100</v>
          </cell>
          <cell r="AB44">
            <v>866800</v>
          </cell>
          <cell r="AC44">
            <v>0.20050761421319796</v>
          </cell>
          <cell r="AD44">
            <v>173800</v>
          </cell>
          <cell r="AE44">
            <v>0</v>
          </cell>
          <cell r="AF44" t="str">
            <v>表紙</v>
          </cell>
          <cell r="AG44">
            <v>0</v>
          </cell>
          <cell r="AH44" t="str">
            <v>メーカー協賛</v>
          </cell>
          <cell r="AI44">
            <v>99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 t="str">
            <v/>
          </cell>
        </row>
        <row r="45">
          <cell r="B45"/>
          <cell r="F45">
            <v>375586</v>
          </cell>
          <cell r="G45" t="str">
            <v>貞光食糧</v>
          </cell>
          <cell r="H45" t="str">
            <v>徳島県</v>
          </cell>
          <cell r="I45">
            <v>0</v>
          </cell>
          <cell r="J45">
            <v>0</v>
          </cell>
          <cell r="K45" t="str">
            <v>国産地養赤鳥もも・むね切身（ﾊﾞﾗ凍結）</v>
          </cell>
          <cell r="L45" t="str">
            <v>300g</v>
          </cell>
          <cell r="M45" t="str">
            <v>180日</v>
          </cell>
          <cell r="N45">
            <v>0</v>
          </cell>
          <cell r="O45" t="str">
            <v>C</v>
          </cell>
          <cell r="P45">
            <v>495</v>
          </cell>
          <cell r="Q45">
            <v>458</v>
          </cell>
          <cell r="R45">
            <v>0.08</v>
          </cell>
          <cell r="S45" t="str">
            <v/>
          </cell>
          <cell r="T45">
            <v>107.33333333333333</v>
          </cell>
          <cell r="U45">
            <v>322</v>
          </cell>
          <cell r="V45">
            <v>0</v>
          </cell>
          <cell r="W45">
            <v>45750</v>
          </cell>
          <cell r="X45" t="str">
            <v>Ｆ</v>
          </cell>
          <cell r="Y45" t="str">
            <v>貞光食糧</v>
          </cell>
          <cell r="Z45">
            <v>0</v>
          </cell>
          <cell r="AA45">
            <v>300</v>
          </cell>
          <cell r="AB45">
            <v>137400</v>
          </cell>
          <cell r="AC45">
            <v>0.29694323144104806</v>
          </cell>
          <cell r="AD45">
            <v>40800</v>
          </cell>
          <cell r="AE45">
            <v>0</v>
          </cell>
          <cell r="AF45">
            <v>2.52</v>
          </cell>
          <cell r="AG45">
            <v>0</v>
          </cell>
          <cell r="AH45" t="str">
            <v>目玉</v>
          </cell>
          <cell r="AI45">
            <v>153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 t="str">
            <v/>
          </cell>
        </row>
        <row r="46">
          <cell r="B46"/>
          <cell r="F46">
            <v>388555</v>
          </cell>
          <cell r="G46" t="str">
            <v>貞光食糧</v>
          </cell>
          <cell r="H46" t="str">
            <v>徳島県</v>
          </cell>
          <cell r="I46">
            <v>0</v>
          </cell>
          <cell r="J46">
            <v>0</v>
          </cell>
          <cell r="K46" t="str">
            <v>阿波尾鶏もも角切り(ﾊﾞﾗ凍結)</v>
          </cell>
          <cell r="L46" t="str">
            <v>450g</v>
          </cell>
          <cell r="M46" t="str">
            <v>180日</v>
          </cell>
          <cell r="N46">
            <v>0</v>
          </cell>
          <cell r="O46" t="str">
            <v>C</v>
          </cell>
          <cell r="P46">
            <v>948</v>
          </cell>
          <cell r="Q46">
            <v>878</v>
          </cell>
          <cell r="R46">
            <v>0.08</v>
          </cell>
          <cell r="S46" t="str">
            <v/>
          </cell>
          <cell r="T46">
            <v>150.2222222222222</v>
          </cell>
          <cell r="U46">
            <v>676</v>
          </cell>
          <cell r="V46">
            <v>0</v>
          </cell>
          <cell r="W46">
            <v>45748</v>
          </cell>
          <cell r="X46" t="str">
            <v>Ｆ</v>
          </cell>
          <cell r="Y46" t="str">
            <v>貞光食糧</v>
          </cell>
          <cell r="Z46">
            <v>0</v>
          </cell>
          <cell r="AA46">
            <v>300</v>
          </cell>
          <cell r="AB46">
            <v>263400</v>
          </cell>
          <cell r="AC46">
            <v>0.23006833712984054</v>
          </cell>
          <cell r="AD46">
            <v>60600</v>
          </cell>
          <cell r="AE46">
            <v>0</v>
          </cell>
          <cell r="AF46">
            <v>2.58</v>
          </cell>
          <cell r="AG46">
            <v>0</v>
          </cell>
          <cell r="AH46" t="str">
            <v>目玉</v>
          </cell>
          <cell r="AI46">
            <v>196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 t="str">
            <v/>
          </cell>
        </row>
        <row r="47">
          <cell r="B47"/>
          <cell r="F47">
            <v>338138</v>
          </cell>
          <cell r="G47" t="str">
            <v>まるほ食品</v>
          </cell>
          <cell r="H47" t="str">
            <v>徳島県</v>
          </cell>
          <cell r="I47">
            <v>0</v>
          </cell>
          <cell r="J47">
            <v>0</v>
          </cell>
          <cell r="K47" t="str">
            <v>産直ＰＨＦ若鶏ﾓﾓ角切り(ﾊﾞﾗ凍結)</v>
          </cell>
          <cell r="L47" t="str">
            <v>300g</v>
          </cell>
          <cell r="M47" t="str">
            <v>90日</v>
          </cell>
          <cell r="N47">
            <v>0</v>
          </cell>
          <cell r="O47" t="str">
            <v>B</v>
          </cell>
          <cell r="P47">
            <v>462</v>
          </cell>
          <cell r="Q47">
            <v>428</v>
          </cell>
          <cell r="R47">
            <v>0.08</v>
          </cell>
          <cell r="S47" t="str">
            <v/>
          </cell>
          <cell r="T47">
            <v>106.66666666666667</v>
          </cell>
          <cell r="U47">
            <v>320</v>
          </cell>
          <cell r="V47">
            <v>0</v>
          </cell>
          <cell r="W47">
            <v>45750</v>
          </cell>
          <cell r="X47" t="str">
            <v>Ｆ</v>
          </cell>
          <cell r="Y47" t="str">
            <v>まるほ食品</v>
          </cell>
          <cell r="Z47">
            <v>0</v>
          </cell>
          <cell r="AA47">
            <v>25</v>
          </cell>
          <cell r="AB47">
            <v>10700</v>
          </cell>
          <cell r="AC47">
            <v>0.25233644859813081</v>
          </cell>
          <cell r="AD47">
            <v>2700</v>
          </cell>
          <cell r="AE47">
            <v>0</v>
          </cell>
          <cell r="AF47">
            <v>0.84</v>
          </cell>
          <cell r="AG47">
            <v>0</v>
          </cell>
          <cell r="AH47" t="str">
            <v>　</v>
          </cell>
          <cell r="AI47">
            <v>143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300</v>
          </cell>
        </row>
        <row r="48">
          <cell r="B48"/>
          <cell r="F48">
            <v>326034</v>
          </cell>
          <cell r="G48" t="str">
            <v>まるほ食品</v>
          </cell>
          <cell r="H48" t="str">
            <v>徳島県</v>
          </cell>
          <cell r="I48">
            <v>0</v>
          </cell>
          <cell r="J48">
            <v>0</v>
          </cell>
          <cell r="K48" t="str">
            <v>産直ＰＨＦ若鶏モモステーキシーズニング</v>
          </cell>
          <cell r="L48" t="str">
            <v>400g(2枚)</v>
          </cell>
          <cell r="M48" t="str">
            <v>60日</v>
          </cell>
          <cell r="N48">
            <v>0</v>
          </cell>
          <cell r="O48" t="str">
            <v>B</v>
          </cell>
          <cell r="P48">
            <v>646</v>
          </cell>
          <cell r="Q48">
            <v>598</v>
          </cell>
          <cell r="R48">
            <v>0.08</v>
          </cell>
          <cell r="S48" t="str">
            <v/>
          </cell>
          <cell r="T48" t="e">
            <v>#DIV/0!</v>
          </cell>
          <cell r="U48">
            <v>430</v>
          </cell>
          <cell r="V48">
            <v>0</v>
          </cell>
          <cell r="W48">
            <v>45748</v>
          </cell>
          <cell r="X48" t="str">
            <v>Ｆ</v>
          </cell>
          <cell r="Y48" t="str">
            <v>まるほ食品㈱　徳島分</v>
          </cell>
          <cell r="Z48">
            <v>0</v>
          </cell>
          <cell r="AA48">
            <v>190</v>
          </cell>
          <cell r="AB48">
            <v>113620</v>
          </cell>
          <cell r="AC48">
            <v>0.28093645484949831</v>
          </cell>
          <cell r="AD48">
            <v>31920</v>
          </cell>
          <cell r="AE48">
            <v>0</v>
          </cell>
          <cell r="AF48">
            <v>3</v>
          </cell>
          <cell r="AG48">
            <v>0</v>
          </cell>
          <cell r="AH48" t="str">
            <v>今回より値上げ</v>
          </cell>
          <cell r="AI48" t="str">
            <v/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500</v>
          </cell>
        </row>
        <row r="49">
          <cell r="B49"/>
          <cell r="F49">
            <v>364258</v>
          </cell>
          <cell r="G49" t="str">
            <v>コープラスフーズ</v>
          </cell>
          <cell r="H49" t="str">
            <v>徳島県</v>
          </cell>
          <cell r="I49">
            <v>0</v>
          </cell>
          <cell r="J49">
            <v>0</v>
          </cell>
          <cell r="K49" t="str">
            <v>産直ＰＨＦ若鶏こまぎれ(ﾓﾓ・ﾑﾈ)</v>
          </cell>
          <cell r="L49" t="str">
            <v>400ｇ(ﾁｬｯｸｼｰﾙ）</v>
          </cell>
          <cell r="M49" t="str">
            <v>90日</v>
          </cell>
          <cell r="N49">
            <v>0</v>
          </cell>
          <cell r="O49" t="str">
            <v>C</v>
          </cell>
          <cell r="P49">
            <v>635</v>
          </cell>
          <cell r="Q49">
            <v>588</v>
          </cell>
          <cell r="R49">
            <v>0.08</v>
          </cell>
          <cell r="S49" t="str">
            <v/>
          </cell>
          <cell r="T49">
            <v>112.99999999999999</v>
          </cell>
          <cell r="U49">
            <v>452</v>
          </cell>
          <cell r="V49">
            <v>0</v>
          </cell>
          <cell r="W49">
            <v>45750</v>
          </cell>
          <cell r="X49" t="str">
            <v>Ｆ</v>
          </cell>
          <cell r="Y49" t="str">
            <v>コープラスフーズ</v>
          </cell>
          <cell r="Z49">
            <v>0</v>
          </cell>
          <cell r="AA49">
            <v>90</v>
          </cell>
          <cell r="AB49">
            <v>52920</v>
          </cell>
          <cell r="AC49">
            <v>0.23129251700680273</v>
          </cell>
          <cell r="AD49">
            <v>12240</v>
          </cell>
          <cell r="AE49">
            <v>0</v>
          </cell>
          <cell r="AF49">
            <v>1.68</v>
          </cell>
          <cell r="AG49">
            <v>0</v>
          </cell>
          <cell r="AH49" t="str">
            <v>今回より値上げ</v>
          </cell>
          <cell r="AI49">
            <v>147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400</v>
          </cell>
        </row>
        <row r="50">
          <cell r="B50"/>
          <cell r="F50">
            <v>300682</v>
          </cell>
          <cell r="G50">
            <v>0</v>
          </cell>
          <cell r="H50" t="str">
            <v>タイ</v>
          </cell>
          <cell r="I50">
            <v>0</v>
          </cell>
          <cell r="J50" t="str">
            <v>ニチレイフレッシュ</v>
          </cell>
          <cell r="K50" t="str">
            <v>四季鶏もも肉串</v>
          </cell>
          <cell r="L50" t="str">
            <v>600g（20本）</v>
          </cell>
          <cell r="M50" t="str">
            <v>2年</v>
          </cell>
          <cell r="N50">
            <v>0</v>
          </cell>
          <cell r="O50" t="str">
            <v>C</v>
          </cell>
          <cell r="P50">
            <v>1058</v>
          </cell>
          <cell r="Q50">
            <v>980</v>
          </cell>
          <cell r="R50">
            <v>0.08</v>
          </cell>
          <cell r="S50" t="str">
            <v/>
          </cell>
          <cell r="T50">
            <v>122.50000000000001</v>
          </cell>
          <cell r="U50">
            <v>735</v>
          </cell>
          <cell r="V50">
            <v>0</v>
          </cell>
          <cell r="W50">
            <v>45748</v>
          </cell>
          <cell r="X50" t="str">
            <v>Ｆ</v>
          </cell>
          <cell r="Y50" t="str">
            <v>三菱食品</v>
          </cell>
          <cell r="Z50">
            <v>0</v>
          </cell>
          <cell r="AA50">
            <v>60</v>
          </cell>
          <cell r="AB50">
            <v>58800</v>
          </cell>
          <cell r="AC50">
            <v>0.25</v>
          </cell>
          <cell r="AD50">
            <v>14700</v>
          </cell>
          <cell r="AE50">
            <v>0</v>
          </cell>
          <cell r="AF50">
            <v>2.5</v>
          </cell>
          <cell r="AG50">
            <v>0</v>
          </cell>
          <cell r="AH50" t="str">
            <v>　</v>
          </cell>
          <cell r="AI50">
            <v>164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 t="str">
            <v/>
          </cell>
        </row>
        <row r="51">
          <cell r="B51"/>
          <cell r="F51">
            <v>307430</v>
          </cell>
          <cell r="G51" t="str">
            <v>コープラスフーズ</v>
          </cell>
          <cell r="H51" t="str">
            <v>徳島県</v>
          </cell>
          <cell r="I51">
            <v>0</v>
          </cell>
          <cell r="J51">
            <v>0</v>
          </cell>
          <cell r="K51" t="str">
            <v>国産豚ﾐﾝﾁ（ﾊﾞﾗ凍結）</v>
          </cell>
          <cell r="L51" t="str">
            <v>450ｇ(ﾁｬｯｸｼｰﾙ）</v>
          </cell>
          <cell r="M51" t="str">
            <v>90日</v>
          </cell>
          <cell r="N51">
            <v>0</v>
          </cell>
          <cell r="O51" t="str">
            <v>B</v>
          </cell>
          <cell r="P51">
            <v>624</v>
          </cell>
          <cell r="Q51">
            <v>578</v>
          </cell>
          <cell r="R51">
            <v>0.08</v>
          </cell>
          <cell r="S51" t="str">
            <v/>
          </cell>
          <cell r="T51">
            <v>96.888888888888886</v>
          </cell>
          <cell r="U51">
            <v>436</v>
          </cell>
          <cell r="V51">
            <v>0</v>
          </cell>
          <cell r="W51">
            <v>45720</v>
          </cell>
          <cell r="X51" t="str">
            <v>Ｆ</v>
          </cell>
          <cell r="Y51" t="str">
            <v>コープラスフーズ</v>
          </cell>
          <cell r="Z51">
            <v>0</v>
          </cell>
          <cell r="AA51">
            <v>180</v>
          </cell>
          <cell r="AB51">
            <v>104040</v>
          </cell>
          <cell r="AC51">
            <v>0.24567474048442905</v>
          </cell>
          <cell r="AD51">
            <v>25560</v>
          </cell>
          <cell r="AE51">
            <v>0</v>
          </cell>
          <cell r="AF51">
            <v>2.58</v>
          </cell>
          <cell r="AG51">
            <v>0</v>
          </cell>
          <cell r="AH51" t="str">
            <v>　</v>
          </cell>
          <cell r="AI51">
            <v>129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450</v>
          </cell>
        </row>
        <row r="52">
          <cell r="B52"/>
          <cell r="F52">
            <v>342543</v>
          </cell>
          <cell r="G52" t="str">
            <v>コープラスフーズ</v>
          </cell>
          <cell r="H52" t="str">
            <v>徳島県</v>
          </cell>
          <cell r="I52">
            <v>0</v>
          </cell>
          <cell r="J52">
            <v>0</v>
          </cell>
          <cell r="K52" t="str">
            <v>産直ＰＨＦ若鶏ﾐﾝﾁ（ﾊﾞﾗ凍結）</v>
          </cell>
          <cell r="L52" t="str">
            <v>500g（ﾁｬｯｸｼｰﾙ）</v>
          </cell>
          <cell r="M52" t="str">
            <v>90日</v>
          </cell>
          <cell r="N52">
            <v>0</v>
          </cell>
          <cell r="O52" t="str">
            <v>C</v>
          </cell>
          <cell r="P52">
            <v>646</v>
          </cell>
          <cell r="Q52">
            <v>598</v>
          </cell>
          <cell r="R52">
            <v>0.08</v>
          </cell>
          <cell r="S52" t="str">
            <v/>
          </cell>
          <cell r="T52">
            <v>92.800000000000011</v>
          </cell>
          <cell r="U52">
            <v>464</v>
          </cell>
          <cell r="V52">
            <v>0</v>
          </cell>
          <cell r="W52">
            <v>45748</v>
          </cell>
          <cell r="X52" t="str">
            <v>Ｆ</v>
          </cell>
          <cell r="Y52" t="str">
            <v>コープラスフーズ</v>
          </cell>
          <cell r="Z52">
            <v>0</v>
          </cell>
          <cell r="AA52">
            <v>420</v>
          </cell>
          <cell r="AB52">
            <v>251160</v>
          </cell>
          <cell r="AC52">
            <v>0.22408026755852842</v>
          </cell>
          <cell r="AD52">
            <v>56280</v>
          </cell>
          <cell r="AE52">
            <v>0</v>
          </cell>
          <cell r="AF52">
            <v>2.58</v>
          </cell>
          <cell r="AG52">
            <v>0</v>
          </cell>
          <cell r="AH52" t="str">
            <v>目玉　今回より値上げ</v>
          </cell>
          <cell r="AI52">
            <v>120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500</v>
          </cell>
        </row>
        <row r="53">
          <cell r="B53"/>
          <cell r="F53">
            <v>390435</v>
          </cell>
          <cell r="G53" t="str">
            <v>コープラスフーズ</v>
          </cell>
          <cell r="H53" t="str">
            <v>徳島県</v>
          </cell>
          <cell r="I53">
            <v>0</v>
          </cell>
          <cell r="J53">
            <v>0</v>
          </cell>
          <cell r="K53" t="str">
            <v>国産合挽ミンチ(豚6:牛4)(バラ凍結)</v>
          </cell>
          <cell r="L53" t="str">
            <v>400g(ﾁｬｯｸｼｰﾙ)</v>
          </cell>
          <cell r="M53" t="str">
            <v>90日</v>
          </cell>
          <cell r="N53">
            <v>0</v>
          </cell>
          <cell r="O53" t="str">
            <v>B</v>
          </cell>
          <cell r="P53">
            <v>592</v>
          </cell>
          <cell r="Q53">
            <v>548</v>
          </cell>
          <cell r="R53">
            <v>0.08</v>
          </cell>
          <cell r="S53" t="str">
            <v/>
          </cell>
          <cell r="T53">
            <v>106.74999999999999</v>
          </cell>
          <cell r="U53">
            <v>427</v>
          </cell>
          <cell r="V53">
            <v>0</v>
          </cell>
          <cell r="W53">
            <v>45748</v>
          </cell>
          <cell r="X53" t="str">
            <v>Ｆ</v>
          </cell>
          <cell r="Y53" t="str">
            <v>コープラスフーズ</v>
          </cell>
          <cell r="Z53">
            <v>0</v>
          </cell>
          <cell r="AA53">
            <v>400</v>
          </cell>
          <cell r="AB53">
            <v>219200</v>
          </cell>
          <cell r="AC53">
            <v>0.2208029197080292</v>
          </cell>
          <cell r="AD53">
            <v>48400</v>
          </cell>
          <cell r="AE53">
            <v>0</v>
          </cell>
          <cell r="AF53">
            <v>2.58</v>
          </cell>
          <cell r="AG53">
            <v>0</v>
          </cell>
          <cell r="AH53" t="str">
            <v>　</v>
          </cell>
          <cell r="AI53">
            <v>137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400</v>
          </cell>
        </row>
        <row r="54">
          <cell r="B54"/>
          <cell r="F54">
            <v>308264</v>
          </cell>
          <cell r="G54" t="str">
            <v>コープラスフーズ</v>
          </cell>
          <cell r="H54" t="str">
            <v>徳島県</v>
          </cell>
          <cell r="I54">
            <v>0</v>
          </cell>
          <cell r="J54">
            <v>0</v>
          </cell>
          <cell r="K54" t="str">
            <v>国産牛豚合挽ミンチ（牛50％）徳用（バラ凍結）</v>
          </cell>
          <cell r="L54" t="str">
            <v>600ｇ（ﾁｬｯｸｼｰﾙ）</v>
          </cell>
          <cell r="M54" t="str">
            <v>90日</v>
          </cell>
          <cell r="N54">
            <v>0</v>
          </cell>
          <cell r="O54" t="str">
            <v>C</v>
          </cell>
          <cell r="P54">
            <v>927</v>
          </cell>
          <cell r="Q54">
            <v>858</v>
          </cell>
          <cell r="R54">
            <v>0.08</v>
          </cell>
          <cell r="S54" t="str">
            <v/>
          </cell>
          <cell r="T54">
            <v>114.99999999999999</v>
          </cell>
          <cell r="U54">
            <v>690</v>
          </cell>
          <cell r="V54">
            <v>0</v>
          </cell>
          <cell r="W54">
            <v>45750</v>
          </cell>
          <cell r="X54" t="str">
            <v>Ｆ</v>
          </cell>
          <cell r="Y54" t="str">
            <v>コープラスフーズ</v>
          </cell>
          <cell r="Z54">
            <v>0</v>
          </cell>
          <cell r="AA54">
            <v>210</v>
          </cell>
          <cell r="AB54">
            <v>180180</v>
          </cell>
          <cell r="AC54">
            <v>0.19580419580419581</v>
          </cell>
          <cell r="AD54">
            <v>35280</v>
          </cell>
          <cell r="AE54">
            <v>0</v>
          </cell>
          <cell r="AF54">
            <v>2.7</v>
          </cell>
          <cell r="AG54">
            <v>0</v>
          </cell>
          <cell r="AH54" t="str">
            <v>　</v>
          </cell>
          <cell r="AI54">
            <v>143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600</v>
          </cell>
        </row>
        <row r="55">
          <cell r="B55"/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420</v>
          </cell>
        </row>
        <row r="56">
          <cell r="B56"/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str">
            <v>計画</v>
          </cell>
          <cell r="Z56">
            <v>0</v>
          </cell>
          <cell r="AA56">
            <v>9169</v>
          </cell>
          <cell r="AB56">
            <v>6892602</v>
          </cell>
          <cell r="AC56" t="str">
            <v>22.8%</v>
          </cell>
          <cell r="AD56">
            <v>1573223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420</v>
          </cell>
        </row>
        <row r="57">
          <cell r="B57"/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 t="str">
            <v>予算</v>
          </cell>
          <cell r="Z57">
            <v>0</v>
          </cell>
          <cell r="AA57">
            <v>0</v>
          </cell>
          <cell r="AB57">
            <v>6763000</v>
          </cell>
          <cell r="AC57" t="str">
            <v>24.5%</v>
          </cell>
          <cell r="AD57">
            <v>1660000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420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101.9</v>
          </cell>
          <cell r="AC58">
            <v>0</v>
          </cell>
          <cell r="AD58">
            <v>94.8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420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52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 t="str">
            <v>前年</v>
          </cell>
          <cell r="Z59">
            <v>0</v>
          </cell>
          <cell r="AA59">
            <v>0</v>
          </cell>
          <cell r="AB59">
            <v>0</v>
          </cell>
          <cell r="AC59" t="str">
            <v/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420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420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420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420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420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420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420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420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CFF94-4489-49D6-B17B-617A9C983C94}">
  <sheetPr>
    <tabColor indexed="45"/>
  </sheetPr>
  <dimension ref="A1:O56"/>
  <sheetViews>
    <sheetView tabSelected="1" zoomScale="75" workbookViewId="0">
      <selection activeCell="K44" sqref="K44"/>
    </sheetView>
  </sheetViews>
  <sheetFormatPr defaultRowHeight="13.5"/>
  <cols>
    <col min="1" max="1" width="5.5" style="41" customWidth="1"/>
    <col min="2" max="2" width="8.25" style="41" customWidth="1"/>
    <col min="3" max="3" width="28.875" style="22" customWidth="1"/>
    <col min="4" max="4" width="13.25" style="36" customWidth="1"/>
    <col min="5" max="15" width="12.625" style="36" customWidth="1"/>
  </cols>
  <sheetData>
    <row r="1" spans="1:15" s="1" customFormat="1" ht="21" customHeight="1">
      <c r="A1" s="29"/>
      <c r="B1" s="66">
        <v>45719</v>
      </c>
      <c r="C1" s="47" t="s">
        <v>7</v>
      </c>
      <c r="D1" s="48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46" customFormat="1" ht="48.75" customHeight="1">
      <c r="A2" s="45" t="s">
        <v>53</v>
      </c>
      <c r="B2" s="51" t="s">
        <v>14</v>
      </c>
      <c r="C2" s="37" t="s">
        <v>3</v>
      </c>
      <c r="D2" s="37" t="s">
        <v>10</v>
      </c>
      <c r="E2" s="37" t="s">
        <v>26</v>
      </c>
      <c r="F2" s="37" t="s">
        <v>27</v>
      </c>
      <c r="G2" s="37" t="s">
        <v>28</v>
      </c>
      <c r="H2" s="37" t="s">
        <v>29</v>
      </c>
      <c r="I2" s="37" t="s">
        <v>30</v>
      </c>
      <c r="J2" s="37" t="s">
        <v>31</v>
      </c>
      <c r="K2" s="37" t="s">
        <v>32</v>
      </c>
      <c r="L2" s="37" t="s">
        <v>33</v>
      </c>
      <c r="M2" s="37" t="s">
        <v>34</v>
      </c>
      <c r="N2" s="37" t="s">
        <v>35</v>
      </c>
      <c r="O2" s="37" t="s">
        <v>36</v>
      </c>
    </row>
    <row r="3" spans="1:15">
      <c r="A3" s="40" t="s">
        <v>185</v>
      </c>
      <c r="B3" s="40">
        <v>6</v>
      </c>
      <c r="C3" s="30" t="s">
        <v>207</v>
      </c>
      <c r="D3" s="34" t="s">
        <v>208</v>
      </c>
      <c r="E3" s="34" t="s">
        <v>209</v>
      </c>
      <c r="F3" s="34" t="s">
        <v>210</v>
      </c>
      <c r="G3" s="34" t="s">
        <v>211</v>
      </c>
      <c r="H3" s="34" t="s">
        <v>184</v>
      </c>
      <c r="I3" s="34" t="s">
        <v>184</v>
      </c>
      <c r="J3" s="34" t="s">
        <v>184</v>
      </c>
      <c r="K3" s="34" t="s">
        <v>184</v>
      </c>
      <c r="L3" s="34" t="s">
        <v>184</v>
      </c>
      <c r="M3" s="34" t="s">
        <v>184</v>
      </c>
      <c r="N3" s="34" t="s">
        <v>184</v>
      </c>
      <c r="O3" s="34" t="s">
        <v>184</v>
      </c>
    </row>
    <row r="4" spans="1:15">
      <c r="A4" s="40" t="s">
        <v>225</v>
      </c>
      <c r="B4" s="40">
        <v>6</v>
      </c>
      <c r="C4" s="30" t="s">
        <v>207</v>
      </c>
      <c r="D4" s="34" t="s">
        <v>235</v>
      </c>
      <c r="E4" s="34" t="s">
        <v>209</v>
      </c>
      <c r="F4" s="34" t="s">
        <v>210</v>
      </c>
      <c r="G4" s="34" t="s">
        <v>211</v>
      </c>
      <c r="H4" s="34" t="s">
        <v>236</v>
      </c>
      <c r="I4" s="34" t="s">
        <v>210</v>
      </c>
      <c r="J4" s="34" t="s">
        <v>211</v>
      </c>
      <c r="K4" s="34" t="s">
        <v>209</v>
      </c>
      <c r="L4" s="34" t="s">
        <v>237</v>
      </c>
      <c r="M4" s="34" t="s">
        <v>238</v>
      </c>
      <c r="N4" s="34" t="s">
        <v>239</v>
      </c>
      <c r="O4" s="34" t="s">
        <v>240</v>
      </c>
    </row>
    <row r="5" spans="1:15">
      <c r="A5" s="40" t="s">
        <v>242</v>
      </c>
      <c r="B5" s="40">
        <v>6</v>
      </c>
      <c r="C5" s="30" t="s">
        <v>207</v>
      </c>
      <c r="D5" s="34" t="s">
        <v>249</v>
      </c>
      <c r="E5" s="34" t="s">
        <v>236</v>
      </c>
      <c r="F5" s="34" t="s">
        <v>210</v>
      </c>
      <c r="G5" s="34" t="s">
        <v>211</v>
      </c>
      <c r="H5" s="34" t="s">
        <v>209</v>
      </c>
      <c r="I5" s="34" t="s">
        <v>237</v>
      </c>
      <c r="J5" s="34" t="s">
        <v>238</v>
      </c>
      <c r="K5" s="34" t="s">
        <v>239</v>
      </c>
      <c r="L5" s="34" t="s">
        <v>240</v>
      </c>
      <c r="M5" s="34" t="s">
        <v>184</v>
      </c>
      <c r="N5" s="34" t="s">
        <v>184</v>
      </c>
      <c r="O5" s="34" t="s">
        <v>184</v>
      </c>
    </row>
    <row r="6" spans="1:15">
      <c r="A6" s="40" t="s">
        <v>252</v>
      </c>
      <c r="B6" s="40">
        <v>6</v>
      </c>
      <c r="C6" s="30" t="s">
        <v>207</v>
      </c>
      <c r="D6" s="34" t="s">
        <v>258</v>
      </c>
      <c r="E6" s="34" t="s">
        <v>236</v>
      </c>
      <c r="F6" s="34" t="s">
        <v>210</v>
      </c>
      <c r="G6" s="34" t="s">
        <v>211</v>
      </c>
      <c r="H6" s="34" t="s">
        <v>209</v>
      </c>
      <c r="I6" s="34" t="s">
        <v>237</v>
      </c>
      <c r="J6" s="34" t="s">
        <v>238</v>
      </c>
      <c r="K6" s="34" t="s">
        <v>239</v>
      </c>
      <c r="L6" s="34" t="s">
        <v>240</v>
      </c>
      <c r="M6" s="34" t="s">
        <v>259</v>
      </c>
      <c r="N6" s="34" t="s">
        <v>260</v>
      </c>
      <c r="O6" s="34" t="s">
        <v>261</v>
      </c>
    </row>
    <row r="7" spans="1:15">
      <c r="A7" s="40" t="s">
        <v>263</v>
      </c>
      <c r="B7" s="40">
        <v>6</v>
      </c>
      <c r="C7" s="30" t="s">
        <v>207</v>
      </c>
      <c r="D7" s="34" t="s">
        <v>267</v>
      </c>
      <c r="E7" s="34" t="s">
        <v>259</v>
      </c>
      <c r="F7" s="34" t="s">
        <v>260</v>
      </c>
      <c r="G7" s="34" t="s">
        <v>261</v>
      </c>
      <c r="H7" s="34" t="s">
        <v>268</v>
      </c>
      <c r="I7" s="34" t="s">
        <v>184</v>
      </c>
      <c r="J7" s="34" t="s">
        <v>184</v>
      </c>
      <c r="K7" s="34" t="s">
        <v>184</v>
      </c>
      <c r="L7" s="34" t="s">
        <v>184</v>
      </c>
      <c r="M7" s="34" t="s">
        <v>184</v>
      </c>
      <c r="N7" s="34" t="s">
        <v>184</v>
      </c>
      <c r="O7" s="34" t="s">
        <v>184</v>
      </c>
    </row>
    <row r="8" spans="1:15">
      <c r="A8" s="40" t="s">
        <v>185</v>
      </c>
      <c r="B8" s="40">
        <v>514</v>
      </c>
      <c r="C8" s="30" t="s">
        <v>186</v>
      </c>
      <c r="D8" s="34" t="s">
        <v>187</v>
      </c>
      <c r="E8" s="34" t="s">
        <v>188</v>
      </c>
      <c r="F8" s="34" t="s">
        <v>184</v>
      </c>
      <c r="G8" s="34" t="s">
        <v>184</v>
      </c>
      <c r="H8" s="34" t="s">
        <v>184</v>
      </c>
      <c r="I8" s="34" t="s">
        <v>184</v>
      </c>
      <c r="J8" s="34" t="s">
        <v>184</v>
      </c>
      <c r="K8" s="34" t="s">
        <v>184</v>
      </c>
      <c r="L8" s="34" t="s">
        <v>184</v>
      </c>
      <c r="M8" s="34" t="s">
        <v>184</v>
      </c>
      <c r="N8" s="34" t="s">
        <v>184</v>
      </c>
      <c r="O8" s="34" t="s">
        <v>184</v>
      </c>
    </row>
    <row r="9" spans="1:15">
      <c r="A9" s="40" t="s">
        <v>225</v>
      </c>
      <c r="B9" s="40">
        <v>514</v>
      </c>
      <c r="C9" s="30" t="s">
        <v>186</v>
      </c>
      <c r="D9" s="34" t="s">
        <v>241</v>
      </c>
      <c r="E9" s="34" t="s">
        <v>188</v>
      </c>
      <c r="F9" s="34" t="s">
        <v>184</v>
      </c>
      <c r="G9" s="34" t="s">
        <v>184</v>
      </c>
      <c r="H9" s="34" t="s">
        <v>184</v>
      </c>
      <c r="I9" s="34" t="s">
        <v>184</v>
      </c>
      <c r="J9" s="34" t="s">
        <v>184</v>
      </c>
      <c r="K9" s="34" t="s">
        <v>184</v>
      </c>
      <c r="L9" s="34" t="s">
        <v>184</v>
      </c>
      <c r="M9" s="34" t="s">
        <v>184</v>
      </c>
      <c r="N9" s="34" t="s">
        <v>184</v>
      </c>
      <c r="O9" s="34" t="s">
        <v>184</v>
      </c>
    </row>
    <row r="10" spans="1:15">
      <c r="A10" s="40" t="s">
        <v>242</v>
      </c>
      <c r="B10" s="40">
        <v>514</v>
      </c>
      <c r="C10" s="30" t="s">
        <v>186</v>
      </c>
      <c r="D10" s="34" t="s">
        <v>251</v>
      </c>
      <c r="E10" s="34" t="s">
        <v>188</v>
      </c>
      <c r="F10" s="34" t="s">
        <v>188</v>
      </c>
      <c r="G10" s="34" t="s">
        <v>184</v>
      </c>
      <c r="H10" s="34" t="s">
        <v>184</v>
      </c>
      <c r="I10" s="34" t="s">
        <v>184</v>
      </c>
      <c r="J10" s="34" t="s">
        <v>184</v>
      </c>
      <c r="K10" s="34" t="s">
        <v>184</v>
      </c>
      <c r="L10" s="34" t="s">
        <v>184</v>
      </c>
      <c r="M10" s="34" t="s">
        <v>184</v>
      </c>
      <c r="N10" s="34" t="s">
        <v>184</v>
      </c>
      <c r="O10" s="34" t="s">
        <v>184</v>
      </c>
    </row>
    <row r="11" spans="1:15">
      <c r="A11" s="40" t="s">
        <v>252</v>
      </c>
      <c r="B11" s="40">
        <v>514</v>
      </c>
      <c r="C11" s="30" t="s">
        <v>186</v>
      </c>
      <c r="D11" s="34" t="s">
        <v>262</v>
      </c>
      <c r="E11" s="34" t="s">
        <v>188</v>
      </c>
      <c r="F11" s="34" t="s">
        <v>188</v>
      </c>
      <c r="G11" s="34" t="s">
        <v>184</v>
      </c>
      <c r="H11" s="34" t="s">
        <v>184</v>
      </c>
      <c r="I11" s="34" t="s">
        <v>184</v>
      </c>
      <c r="J11" s="34" t="s">
        <v>184</v>
      </c>
      <c r="K11" s="34" t="s">
        <v>184</v>
      </c>
      <c r="L11" s="34" t="s">
        <v>184</v>
      </c>
      <c r="M11" s="34" t="s">
        <v>184</v>
      </c>
      <c r="N11" s="34" t="s">
        <v>184</v>
      </c>
      <c r="O11" s="34" t="s">
        <v>184</v>
      </c>
    </row>
    <row r="12" spans="1:15">
      <c r="A12" s="40" t="s">
        <v>263</v>
      </c>
      <c r="B12" s="40">
        <v>514</v>
      </c>
      <c r="C12" s="30" t="s">
        <v>186</v>
      </c>
      <c r="D12" s="34" t="s">
        <v>271</v>
      </c>
      <c r="E12" s="34" t="s">
        <v>188</v>
      </c>
      <c r="F12" s="34" t="s">
        <v>188</v>
      </c>
      <c r="G12" s="34" t="s">
        <v>184</v>
      </c>
      <c r="H12" s="34" t="s">
        <v>184</v>
      </c>
      <c r="I12" s="34" t="s">
        <v>184</v>
      </c>
      <c r="J12" s="34" t="s">
        <v>184</v>
      </c>
      <c r="K12" s="34" t="s">
        <v>184</v>
      </c>
      <c r="L12" s="34" t="s">
        <v>184</v>
      </c>
      <c r="M12" s="34" t="s">
        <v>184</v>
      </c>
      <c r="N12" s="34" t="s">
        <v>184</v>
      </c>
      <c r="O12" s="34" t="s">
        <v>184</v>
      </c>
    </row>
    <row r="13" spans="1:15">
      <c r="A13" s="40" t="s">
        <v>185</v>
      </c>
      <c r="B13" s="40">
        <v>517</v>
      </c>
      <c r="C13" s="30" t="s">
        <v>192</v>
      </c>
      <c r="D13" s="34" t="s">
        <v>193</v>
      </c>
      <c r="E13" s="34" t="s">
        <v>194</v>
      </c>
      <c r="F13" s="34" t="s">
        <v>184</v>
      </c>
      <c r="G13" s="34" t="s">
        <v>184</v>
      </c>
      <c r="H13" s="34" t="s">
        <v>184</v>
      </c>
      <c r="I13" s="34" t="s">
        <v>184</v>
      </c>
      <c r="J13" s="34" t="s">
        <v>184</v>
      </c>
      <c r="K13" s="34" t="s">
        <v>184</v>
      </c>
      <c r="L13" s="34" t="s">
        <v>184</v>
      </c>
      <c r="M13" s="34" t="s">
        <v>184</v>
      </c>
      <c r="N13" s="34" t="s">
        <v>184</v>
      </c>
      <c r="O13" s="34" t="s">
        <v>184</v>
      </c>
    </row>
    <row r="14" spans="1:15">
      <c r="A14" s="40" t="s">
        <v>225</v>
      </c>
      <c r="B14" s="40">
        <v>517</v>
      </c>
      <c r="C14" s="30" t="s">
        <v>192</v>
      </c>
      <c r="D14" s="34" t="s">
        <v>229</v>
      </c>
      <c r="E14" s="34" t="s">
        <v>194</v>
      </c>
      <c r="F14" s="34" t="s">
        <v>230</v>
      </c>
      <c r="G14" s="34" t="s">
        <v>184</v>
      </c>
      <c r="H14" s="34" t="s">
        <v>184</v>
      </c>
      <c r="I14" s="34" t="s">
        <v>184</v>
      </c>
      <c r="J14" s="34" t="s">
        <v>184</v>
      </c>
      <c r="K14" s="34" t="s">
        <v>184</v>
      </c>
      <c r="L14" s="34" t="s">
        <v>184</v>
      </c>
      <c r="M14" s="34" t="s">
        <v>184</v>
      </c>
      <c r="N14" s="34" t="s">
        <v>184</v>
      </c>
      <c r="O14" s="34" t="s">
        <v>184</v>
      </c>
    </row>
    <row r="15" spans="1:15">
      <c r="A15" s="40" t="s">
        <v>242</v>
      </c>
      <c r="B15" s="40">
        <v>517</v>
      </c>
      <c r="C15" s="30" t="s">
        <v>192</v>
      </c>
      <c r="D15" s="34" t="s">
        <v>247</v>
      </c>
      <c r="E15" s="34" t="s">
        <v>230</v>
      </c>
      <c r="F15" s="34" t="s">
        <v>184</v>
      </c>
      <c r="G15" s="34" t="s">
        <v>184</v>
      </c>
      <c r="H15" s="34" t="s">
        <v>184</v>
      </c>
      <c r="I15" s="34" t="s">
        <v>184</v>
      </c>
      <c r="J15" s="34" t="s">
        <v>184</v>
      </c>
      <c r="K15" s="34" t="s">
        <v>184</v>
      </c>
      <c r="L15" s="34" t="s">
        <v>184</v>
      </c>
      <c r="M15" s="34" t="s">
        <v>184</v>
      </c>
      <c r="N15" s="34" t="s">
        <v>184</v>
      </c>
      <c r="O15" s="34" t="s">
        <v>184</v>
      </c>
    </row>
    <row r="16" spans="1:15">
      <c r="A16" s="40" t="s">
        <v>252</v>
      </c>
      <c r="B16" s="40">
        <v>517</v>
      </c>
      <c r="C16" s="30" t="s">
        <v>192</v>
      </c>
      <c r="D16" s="34" t="s">
        <v>257</v>
      </c>
      <c r="E16" s="34" t="s">
        <v>230</v>
      </c>
      <c r="F16" s="34" t="s">
        <v>230</v>
      </c>
      <c r="G16" s="34" t="s">
        <v>184</v>
      </c>
      <c r="H16" s="34" t="s">
        <v>184</v>
      </c>
      <c r="I16" s="34" t="s">
        <v>184</v>
      </c>
      <c r="J16" s="34" t="s">
        <v>184</v>
      </c>
      <c r="K16" s="34" t="s">
        <v>184</v>
      </c>
      <c r="L16" s="34" t="s">
        <v>184</v>
      </c>
      <c r="M16" s="34" t="s">
        <v>184</v>
      </c>
      <c r="N16" s="34" t="s">
        <v>184</v>
      </c>
      <c r="O16" s="34" t="s">
        <v>184</v>
      </c>
    </row>
    <row r="17" spans="1:15">
      <c r="A17" s="40" t="s">
        <v>263</v>
      </c>
      <c r="B17" s="40">
        <v>517</v>
      </c>
      <c r="C17" s="30" t="s">
        <v>192</v>
      </c>
      <c r="D17" s="34" t="s">
        <v>269</v>
      </c>
      <c r="E17" s="34" t="s">
        <v>230</v>
      </c>
      <c r="F17" s="34" t="s">
        <v>184</v>
      </c>
      <c r="G17" s="34" t="s">
        <v>184</v>
      </c>
      <c r="H17" s="34" t="s">
        <v>184</v>
      </c>
      <c r="I17" s="34" t="s">
        <v>184</v>
      </c>
      <c r="J17" s="34" t="s">
        <v>184</v>
      </c>
      <c r="K17" s="34" t="s">
        <v>184</v>
      </c>
      <c r="L17" s="34" t="s">
        <v>184</v>
      </c>
      <c r="M17" s="34" t="s">
        <v>184</v>
      </c>
      <c r="N17" s="34" t="s">
        <v>184</v>
      </c>
      <c r="O17" s="34" t="s">
        <v>184</v>
      </c>
    </row>
    <row r="18" spans="1:15">
      <c r="A18" s="40" t="s">
        <v>185</v>
      </c>
      <c r="B18" s="40">
        <v>519</v>
      </c>
      <c r="C18" s="30" t="s">
        <v>204</v>
      </c>
      <c r="D18" s="34" t="s">
        <v>205</v>
      </c>
      <c r="E18" s="34" t="s">
        <v>206</v>
      </c>
      <c r="F18" s="34" t="s">
        <v>184</v>
      </c>
      <c r="G18" s="34" t="s">
        <v>184</v>
      </c>
      <c r="H18" s="34" t="s">
        <v>184</v>
      </c>
      <c r="I18" s="34" t="s">
        <v>184</v>
      </c>
      <c r="J18" s="34" t="s">
        <v>184</v>
      </c>
      <c r="K18" s="34" t="s">
        <v>184</v>
      </c>
      <c r="L18" s="34" t="s">
        <v>184</v>
      </c>
      <c r="M18" s="34" t="s">
        <v>184</v>
      </c>
      <c r="N18" s="34" t="s">
        <v>184</v>
      </c>
      <c r="O18" s="34" t="s">
        <v>184</v>
      </c>
    </row>
    <row r="19" spans="1:15">
      <c r="A19" s="40" t="s">
        <v>225</v>
      </c>
      <c r="B19" s="40">
        <v>519</v>
      </c>
      <c r="C19" s="30" t="s">
        <v>204</v>
      </c>
      <c r="D19" s="34" t="s">
        <v>234</v>
      </c>
      <c r="E19" s="34" t="s">
        <v>206</v>
      </c>
      <c r="F19" s="34" t="s">
        <v>184</v>
      </c>
      <c r="G19" s="34" t="s">
        <v>184</v>
      </c>
      <c r="H19" s="34" t="s">
        <v>184</v>
      </c>
      <c r="I19" s="34" t="s">
        <v>184</v>
      </c>
      <c r="J19" s="34" t="s">
        <v>184</v>
      </c>
      <c r="K19" s="34" t="s">
        <v>184</v>
      </c>
      <c r="L19" s="34" t="s">
        <v>184</v>
      </c>
      <c r="M19" s="34" t="s">
        <v>184</v>
      </c>
      <c r="N19" s="34" t="s">
        <v>184</v>
      </c>
      <c r="O19" s="34" t="s">
        <v>184</v>
      </c>
    </row>
    <row r="20" spans="1:15">
      <c r="A20" s="40" t="s">
        <v>242</v>
      </c>
      <c r="B20" s="40">
        <v>519</v>
      </c>
      <c r="C20" s="30" t="s">
        <v>204</v>
      </c>
      <c r="D20" s="34" t="s">
        <v>248</v>
      </c>
      <c r="E20" s="34" t="s">
        <v>206</v>
      </c>
      <c r="F20" s="34" t="s">
        <v>184</v>
      </c>
      <c r="G20" s="34" t="s">
        <v>184</v>
      </c>
      <c r="H20" s="34" t="s">
        <v>184</v>
      </c>
      <c r="I20" s="34" t="s">
        <v>184</v>
      </c>
      <c r="J20" s="34" t="s">
        <v>184</v>
      </c>
      <c r="K20" s="34" t="s">
        <v>184</v>
      </c>
      <c r="L20" s="34" t="s">
        <v>184</v>
      </c>
      <c r="M20" s="34" t="s">
        <v>184</v>
      </c>
      <c r="N20" s="34" t="s">
        <v>184</v>
      </c>
      <c r="O20" s="34" t="s">
        <v>184</v>
      </c>
    </row>
    <row r="21" spans="1:15">
      <c r="A21" s="40" t="s">
        <v>252</v>
      </c>
      <c r="B21" s="40">
        <v>519</v>
      </c>
      <c r="C21" s="30" t="s">
        <v>204</v>
      </c>
      <c r="D21" s="34" t="s">
        <v>248</v>
      </c>
      <c r="E21" s="34" t="s">
        <v>206</v>
      </c>
      <c r="F21" s="34" t="s">
        <v>184</v>
      </c>
      <c r="G21" s="34" t="s">
        <v>184</v>
      </c>
      <c r="H21" s="34" t="s">
        <v>184</v>
      </c>
      <c r="I21" s="34" t="s">
        <v>184</v>
      </c>
      <c r="J21" s="34" t="s">
        <v>184</v>
      </c>
      <c r="K21" s="34" t="s">
        <v>184</v>
      </c>
      <c r="L21" s="34" t="s">
        <v>184</v>
      </c>
      <c r="M21" s="34" t="s">
        <v>184</v>
      </c>
      <c r="N21" s="34" t="s">
        <v>184</v>
      </c>
      <c r="O21" s="34" t="s">
        <v>184</v>
      </c>
    </row>
    <row r="22" spans="1:15">
      <c r="A22" s="40" t="s">
        <v>263</v>
      </c>
      <c r="B22" s="40">
        <v>519</v>
      </c>
      <c r="C22" s="30" t="s">
        <v>204</v>
      </c>
      <c r="D22" s="34" t="s">
        <v>266</v>
      </c>
      <c r="E22" s="34" t="s">
        <v>206</v>
      </c>
      <c r="F22" s="34" t="s">
        <v>184</v>
      </c>
      <c r="G22" s="34" t="s">
        <v>184</v>
      </c>
      <c r="H22" s="34" t="s">
        <v>184</v>
      </c>
      <c r="I22" s="34" t="s">
        <v>184</v>
      </c>
      <c r="J22" s="34" t="s">
        <v>184</v>
      </c>
      <c r="K22" s="34" t="s">
        <v>184</v>
      </c>
      <c r="L22" s="34" t="s">
        <v>184</v>
      </c>
      <c r="M22" s="34" t="s">
        <v>184</v>
      </c>
      <c r="N22" s="34" t="s">
        <v>184</v>
      </c>
      <c r="O22" s="34" t="s">
        <v>184</v>
      </c>
    </row>
    <row r="23" spans="1:15">
      <c r="A23" s="40" t="s">
        <v>185</v>
      </c>
      <c r="B23" s="40">
        <v>520</v>
      </c>
      <c r="C23" s="30" t="s">
        <v>199</v>
      </c>
      <c r="D23" s="34" t="s">
        <v>200</v>
      </c>
      <c r="E23" s="34" t="s">
        <v>191</v>
      </c>
      <c r="F23" s="34" t="s">
        <v>188</v>
      </c>
      <c r="G23" s="34" t="s">
        <v>184</v>
      </c>
      <c r="H23" s="34" t="s">
        <v>184</v>
      </c>
      <c r="I23" s="34" t="s">
        <v>184</v>
      </c>
      <c r="J23" s="34" t="s">
        <v>184</v>
      </c>
      <c r="K23" s="34" t="s">
        <v>184</v>
      </c>
      <c r="L23" s="34" t="s">
        <v>184</v>
      </c>
      <c r="M23" s="34" t="s">
        <v>184</v>
      </c>
      <c r="N23" s="34" t="s">
        <v>184</v>
      </c>
      <c r="O23" s="34" t="s">
        <v>184</v>
      </c>
    </row>
    <row r="24" spans="1:15">
      <c r="A24" s="40" t="s">
        <v>225</v>
      </c>
      <c r="B24" s="40">
        <v>520</v>
      </c>
      <c r="C24" s="30" t="s">
        <v>199</v>
      </c>
      <c r="D24" s="34" t="s">
        <v>231</v>
      </c>
      <c r="E24" s="34" t="s">
        <v>188</v>
      </c>
      <c r="F24" s="34" t="s">
        <v>184</v>
      </c>
      <c r="G24" s="34" t="s">
        <v>184</v>
      </c>
      <c r="H24" s="34" t="s">
        <v>184</v>
      </c>
      <c r="I24" s="34" t="s">
        <v>184</v>
      </c>
      <c r="J24" s="34" t="s">
        <v>184</v>
      </c>
      <c r="K24" s="34" t="s">
        <v>184</v>
      </c>
      <c r="L24" s="34" t="s">
        <v>184</v>
      </c>
      <c r="M24" s="34" t="s">
        <v>184</v>
      </c>
      <c r="N24" s="34" t="s">
        <v>184</v>
      </c>
      <c r="O24" s="34" t="s">
        <v>184</v>
      </c>
    </row>
    <row r="25" spans="1:15">
      <c r="A25" s="40" t="s">
        <v>242</v>
      </c>
      <c r="B25" s="40">
        <v>520</v>
      </c>
      <c r="C25" s="30" t="s">
        <v>199</v>
      </c>
      <c r="D25" s="34" t="s">
        <v>246</v>
      </c>
      <c r="E25" s="34" t="s">
        <v>188</v>
      </c>
      <c r="F25" s="34" t="s">
        <v>188</v>
      </c>
      <c r="G25" s="34" t="s">
        <v>184</v>
      </c>
      <c r="H25" s="34" t="s">
        <v>184</v>
      </c>
      <c r="I25" s="34" t="s">
        <v>184</v>
      </c>
      <c r="J25" s="34" t="s">
        <v>184</v>
      </c>
      <c r="K25" s="34" t="s">
        <v>184</v>
      </c>
      <c r="L25" s="34" t="s">
        <v>184</v>
      </c>
      <c r="M25" s="34" t="s">
        <v>184</v>
      </c>
      <c r="N25" s="34" t="s">
        <v>184</v>
      </c>
      <c r="O25" s="34" t="s">
        <v>184</v>
      </c>
    </row>
    <row r="26" spans="1:15">
      <c r="A26" s="40" t="s">
        <v>252</v>
      </c>
      <c r="B26" s="40">
        <v>520</v>
      </c>
      <c r="C26" s="30" t="s">
        <v>199</v>
      </c>
      <c r="D26" s="34" t="s">
        <v>256</v>
      </c>
      <c r="E26" s="34" t="s">
        <v>188</v>
      </c>
      <c r="F26" s="34" t="s">
        <v>184</v>
      </c>
      <c r="G26" s="34" t="s">
        <v>184</v>
      </c>
      <c r="H26" s="34" t="s">
        <v>184</v>
      </c>
      <c r="I26" s="34" t="s">
        <v>184</v>
      </c>
      <c r="J26" s="34" t="s">
        <v>184</v>
      </c>
      <c r="K26" s="34" t="s">
        <v>184</v>
      </c>
      <c r="L26" s="34" t="s">
        <v>184</v>
      </c>
      <c r="M26" s="34" t="s">
        <v>184</v>
      </c>
      <c r="N26" s="34" t="s">
        <v>184</v>
      </c>
      <c r="O26" s="34" t="s">
        <v>184</v>
      </c>
    </row>
    <row r="27" spans="1:15">
      <c r="A27" s="40" t="s">
        <v>263</v>
      </c>
      <c r="B27" s="40">
        <v>520</v>
      </c>
      <c r="C27" s="30" t="s">
        <v>199</v>
      </c>
      <c r="D27" s="34" t="s">
        <v>265</v>
      </c>
      <c r="E27" s="34" t="s">
        <v>188</v>
      </c>
      <c r="F27" s="34" t="s">
        <v>184</v>
      </c>
      <c r="G27" s="34" t="s">
        <v>184</v>
      </c>
      <c r="H27" s="34" t="s">
        <v>184</v>
      </c>
      <c r="I27" s="34" t="s">
        <v>184</v>
      </c>
      <c r="J27" s="34" t="s">
        <v>184</v>
      </c>
      <c r="K27" s="34" t="s">
        <v>184</v>
      </c>
      <c r="L27" s="34" t="s">
        <v>184</v>
      </c>
      <c r="M27" s="34" t="s">
        <v>184</v>
      </c>
      <c r="N27" s="34" t="s">
        <v>184</v>
      </c>
      <c r="O27" s="34" t="s">
        <v>184</v>
      </c>
    </row>
    <row r="28" spans="1:15">
      <c r="A28" s="40" t="s">
        <v>185</v>
      </c>
      <c r="B28" s="40">
        <v>521</v>
      </c>
      <c r="C28" s="30" t="s">
        <v>218</v>
      </c>
      <c r="D28" s="34" t="s">
        <v>219</v>
      </c>
      <c r="E28" s="34" t="s">
        <v>220</v>
      </c>
      <c r="F28" s="34" t="s">
        <v>221</v>
      </c>
      <c r="G28" s="34" t="s">
        <v>222</v>
      </c>
      <c r="H28" s="34" t="s">
        <v>223</v>
      </c>
      <c r="I28" s="34" t="s">
        <v>224</v>
      </c>
      <c r="J28" s="34" t="s">
        <v>223</v>
      </c>
      <c r="K28" s="34" t="s">
        <v>222</v>
      </c>
      <c r="L28" s="34" t="s">
        <v>184</v>
      </c>
      <c r="M28" s="34" t="s">
        <v>184</v>
      </c>
      <c r="N28" s="34" t="s">
        <v>184</v>
      </c>
      <c r="O28" s="34" t="s">
        <v>184</v>
      </c>
    </row>
    <row r="29" spans="1:15">
      <c r="A29" s="40" t="s">
        <v>225</v>
      </c>
      <c r="B29" s="40">
        <v>521</v>
      </c>
      <c r="C29" s="30" t="s">
        <v>218</v>
      </c>
      <c r="D29" s="34" t="s">
        <v>273</v>
      </c>
      <c r="E29" s="34" t="s">
        <v>223</v>
      </c>
      <c r="F29" s="34" t="s">
        <v>224</v>
      </c>
      <c r="G29" s="34" t="s">
        <v>223</v>
      </c>
      <c r="H29" s="34" t="s">
        <v>222</v>
      </c>
      <c r="I29" s="34" t="s">
        <v>184</v>
      </c>
      <c r="J29" s="34" t="s">
        <v>184</v>
      </c>
      <c r="K29" s="34" t="s">
        <v>184</v>
      </c>
      <c r="L29" s="34" t="s">
        <v>184</v>
      </c>
      <c r="M29" s="34" t="s">
        <v>184</v>
      </c>
      <c r="N29" s="34" t="s">
        <v>184</v>
      </c>
      <c r="O29" s="34" t="s">
        <v>184</v>
      </c>
    </row>
    <row r="30" spans="1:15">
      <c r="A30" s="40" t="s">
        <v>242</v>
      </c>
      <c r="B30" s="40">
        <v>521</v>
      </c>
      <c r="C30" s="30" t="s">
        <v>218</v>
      </c>
      <c r="D30" s="34" t="s">
        <v>275</v>
      </c>
      <c r="E30" s="34" t="s">
        <v>223</v>
      </c>
      <c r="F30" s="34" t="s">
        <v>224</v>
      </c>
      <c r="G30" s="34" t="s">
        <v>223</v>
      </c>
      <c r="H30" s="34" t="s">
        <v>222</v>
      </c>
      <c r="I30" s="34" t="s">
        <v>276</v>
      </c>
      <c r="J30" s="34" t="s">
        <v>222</v>
      </c>
      <c r="K30" s="34" t="s">
        <v>184</v>
      </c>
      <c r="L30" s="34" t="s">
        <v>184</v>
      </c>
      <c r="M30" s="34" t="s">
        <v>184</v>
      </c>
      <c r="N30" s="34" t="s">
        <v>184</v>
      </c>
      <c r="O30" s="34" t="s">
        <v>184</v>
      </c>
    </row>
    <row r="31" spans="1:15">
      <c r="A31" s="40" t="s">
        <v>252</v>
      </c>
      <c r="B31" s="40">
        <v>521</v>
      </c>
      <c r="C31" s="30" t="s">
        <v>218</v>
      </c>
      <c r="D31" s="34" t="s">
        <v>275</v>
      </c>
      <c r="E31" s="34" t="s">
        <v>276</v>
      </c>
      <c r="F31" s="34" t="s">
        <v>222</v>
      </c>
      <c r="G31" s="34" t="s">
        <v>191</v>
      </c>
      <c r="H31" s="34" t="s">
        <v>188</v>
      </c>
      <c r="I31" s="34" t="s">
        <v>184</v>
      </c>
      <c r="J31" s="34" t="s">
        <v>184</v>
      </c>
      <c r="K31" s="34" t="s">
        <v>184</v>
      </c>
      <c r="L31" s="34" t="s">
        <v>184</v>
      </c>
      <c r="M31" s="34" t="s">
        <v>184</v>
      </c>
      <c r="N31" s="34" t="s">
        <v>184</v>
      </c>
      <c r="O31" s="34" t="s">
        <v>184</v>
      </c>
    </row>
    <row r="32" spans="1:15">
      <c r="A32" s="40" t="s">
        <v>263</v>
      </c>
      <c r="B32" s="40">
        <v>521</v>
      </c>
      <c r="C32" s="30" t="s">
        <v>218</v>
      </c>
      <c r="D32" s="34" t="s">
        <v>278</v>
      </c>
      <c r="E32" s="34" t="s">
        <v>276</v>
      </c>
      <c r="F32" s="34" t="s">
        <v>222</v>
      </c>
      <c r="G32" s="34" t="s">
        <v>279</v>
      </c>
      <c r="H32" s="34" t="s">
        <v>184</v>
      </c>
      <c r="I32" s="34" t="s">
        <v>184</v>
      </c>
      <c r="J32" s="34" t="s">
        <v>184</v>
      </c>
      <c r="K32" s="34" t="s">
        <v>184</v>
      </c>
      <c r="L32" s="34" t="s">
        <v>184</v>
      </c>
      <c r="M32" s="34" t="s">
        <v>184</v>
      </c>
      <c r="N32" s="34" t="s">
        <v>184</v>
      </c>
      <c r="O32" s="34" t="s">
        <v>184</v>
      </c>
    </row>
    <row r="33" spans="1:15">
      <c r="A33" s="40" t="s">
        <v>185</v>
      </c>
      <c r="B33" s="40">
        <v>526</v>
      </c>
      <c r="C33" s="30" t="s">
        <v>215</v>
      </c>
      <c r="D33" s="34" t="s">
        <v>216</v>
      </c>
      <c r="E33" s="34" t="s">
        <v>217</v>
      </c>
      <c r="F33" s="34" t="s">
        <v>184</v>
      </c>
      <c r="G33" s="34" t="s">
        <v>184</v>
      </c>
      <c r="H33" s="34" t="s">
        <v>184</v>
      </c>
      <c r="I33" s="34" t="s">
        <v>184</v>
      </c>
      <c r="J33" s="34" t="s">
        <v>184</v>
      </c>
      <c r="K33" s="34" t="s">
        <v>184</v>
      </c>
      <c r="L33" s="34" t="s">
        <v>184</v>
      </c>
      <c r="M33" s="34" t="s">
        <v>184</v>
      </c>
      <c r="N33" s="34" t="s">
        <v>184</v>
      </c>
      <c r="O33" s="34" t="s">
        <v>184</v>
      </c>
    </row>
    <row r="34" spans="1:15">
      <c r="A34" s="40" t="s">
        <v>225</v>
      </c>
      <c r="B34" s="40">
        <v>526</v>
      </c>
      <c r="C34" s="30" t="s">
        <v>215</v>
      </c>
      <c r="D34" s="34" t="s">
        <v>272</v>
      </c>
      <c r="E34" s="34" t="s">
        <v>217</v>
      </c>
      <c r="F34" s="34" t="s">
        <v>184</v>
      </c>
      <c r="G34" s="34" t="s">
        <v>184</v>
      </c>
      <c r="H34" s="34" t="s">
        <v>184</v>
      </c>
      <c r="I34" s="34" t="s">
        <v>184</v>
      </c>
      <c r="J34" s="34" t="s">
        <v>184</v>
      </c>
      <c r="K34" s="34" t="s">
        <v>184</v>
      </c>
      <c r="L34" s="34" t="s">
        <v>184</v>
      </c>
      <c r="M34" s="34" t="s">
        <v>184</v>
      </c>
      <c r="N34" s="34" t="s">
        <v>184</v>
      </c>
      <c r="O34" s="34" t="s">
        <v>184</v>
      </c>
    </row>
    <row r="35" spans="1:15">
      <c r="A35" s="40" t="s">
        <v>242</v>
      </c>
      <c r="B35" s="40">
        <v>526</v>
      </c>
      <c r="C35" s="30" t="s">
        <v>215</v>
      </c>
      <c r="D35" s="34" t="s">
        <v>274</v>
      </c>
      <c r="E35" s="34" t="s">
        <v>217</v>
      </c>
      <c r="F35" s="34" t="s">
        <v>184</v>
      </c>
      <c r="G35" s="34" t="s">
        <v>184</v>
      </c>
      <c r="H35" s="34" t="s">
        <v>184</v>
      </c>
      <c r="I35" s="34" t="s">
        <v>184</v>
      </c>
      <c r="J35" s="34" t="s">
        <v>184</v>
      </c>
      <c r="K35" s="34" t="s">
        <v>184</v>
      </c>
      <c r="L35" s="34" t="s">
        <v>184</v>
      </c>
      <c r="M35" s="34" t="s">
        <v>184</v>
      </c>
      <c r="N35" s="34" t="s">
        <v>184</v>
      </c>
      <c r="O35" s="34" t="s">
        <v>184</v>
      </c>
    </row>
    <row r="36" spans="1:15">
      <c r="A36" s="40" t="s">
        <v>252</v>
      </c>
      <c r="B36" s="40">
        <v>526</v>
      </c>
      <c r="C36" s="30" t="s">
        <v>215</v>
      </c>
      <c r="D36" s="34" t="s">
        <v>274</v>
      </c>
      <c r="E36" s="34" t="s">
        <v>217</v>
      </c>
      <c r="F36" s="34" t="s">
        <v>184</v>
      </c>
      <c r="G36" s="34" t="s">
        <v>184</v>
      </c>
      <c r="H36" s="34" t="s">
        <v>184</v>
      </c>
      <c r="I36" s="34" t="s">
        <v>184</v>
      </c>
      <c r="J36" s="34" t="s">
        <v>184</v>
      </c>
      <c r="K36" s="34" t="s">
        <v>184</v>
      </c>
      <c r="L36" s="34" t="s">
        <v>184</v>
      </c>
      <c r="M36" s="34" t="s">
        <v>184</v>
      </c>
      <c r="N36" s="34" t="s">
        <v>184</v>
      </c>
      <c r="O36" s="34" t="s">
        <v>184</v>
      </c>
    </row>
    <row r="37" spans="1:15">
      <c r="A37" s="40" t="s">
        <v>263</v>
      </c>
      <c r="B37" s="40">
        <v>526</v>
      </c>
      <c r="C37" s="30" t="s">
        <v>215</v>
      </c>
      <c r="D37" s="34" t="s">
        <v>277</v>
      </c>
      <c r="E37" s="34" t="s">
        <v>217</v>
      </c>
      <c r="F37" s="34" t="s">
        <v>184</v>
      </c>
      <c r="G37" s="34" t="s">
        <v>184</v>
      </c>
      <c r="H37" s="34" t="s">
        <v>184</v>
      </c>
      <c r="I37" s="34" t="s">
        <v>184</v>
      </c>
      <c r="J37" s="34" t="s">
        <v>184</v>
      </c>
      <c r="K37" s="34" t="s">
        <v>184</v>
      </c>
      <c r="L37" s="34" t="s">
        <v>184</v>
      </c>
      <c r="M37" s="34" t="s">
        <v>184</v>
      </c>
      <c r="N37" s="34" t="s">
        <v>184</v>
      </c>
      <c r="O37" s="34" t="s">
        <v>184</v>
      </c>
    </row>
    <row r="38" spans="1:15">
      <c r="A38" s="40" t="s">
        <v>185</v>
      </c>
      <c r="B38" s="40">
        <v>530</v>
      </c>
      <c r="C38" s="30" t="s">
        <v>201</v>
      </c>
      <c r="D38" s="34" t="s">
        <v>202</v>
      </c>
      <c r="E38" s="34" t="s">
        <v>203</v>
      </c>
      <c r="F38" s="34" t="s">
        <v>184</v>
      </c>
      <c r="G38" s="34" t="s">
        <v>184</v>
      </c>
      <c r="H38" s="34" t="s">
        <v>184</v>
      </c>
      <c r="I38" s="34" t="s">
        <v>184</v>
      </c>
      <c r="J38" s="34" t="s">
        <v>184</v>
      </c>
      <c r="K38" s="34" t="s">
        <v>184</v>
      </c>
      <c r="L38" s="34" t="s">
        <v>184</v>
      </c>
      <c r="M38" s="34" t="s">
        <v>184</v>
      </c>
      <c r="N38" s="34" t="s">
        <v>184</v>
      </c>
      <c r="O38" s="34" t="s">
        <v>184</v>
      </c>
    </row>
    <row r="39" spans="1:15">
      <c r="A39" s="40" t="s">
        <v>225</v>
      </c>
      <c r="B39" s="40">
        <v>530</v>
      </c>
      <c r="C39" s="30" t="s">
        <v>201</v>
      </c>
      <c r="D39" s="34" t="s">
        <v>232</v>
      </c>
      <c r="E39" s="34" t="s">
        <v>233</v>
      </c>
      <c r="F39" s="34" t="s">
        <v>184</v>
      </c>
      <c r="G39" s="34" t="s">
        <v>184</v>
      </c>
      <c r="H39" s="34" t="s">
        <v>184</v>
      </c>
      <c r="I39" s="34" t="s">
        <v>184</v>
      </c>
      <c r="J39" s="34" t="s">
        <v>184</v>
      </c>
      <c r="K39" s="34" t="s">
        <v>184</v>
      </c>
      <c r="L39" s="34" t="s">
        <v>184</v>
      </c>
      <c r="M39" s="34" t="s">
        <v>184</v>
      </c>
      <c r="N39" s="34" t="s">
        <v>184</v>
      </c>
      <c r="O39" s="34" t="s">
        <v>184</v>
      </c>
    </row>
    <row r="40" spans="1:15">
      <c r="A40" s="40" t="s">
        <v>242</v>
      </c>
      <c r="B40" s="40">
        <v>530</v>
      </c>
      <c r="C40" s="30" t="s">
        <v>201</v>
      </c>
      <c r="D40" s="34" t="s">
        <v>232</v>
      </c>
      <c r="E40" s="34" t="s">
        <v>233</v>
      </c>
      <c r="F40" s="34" t="s">
        <v>184</v>
      </c>
      <c r="G40" s="34" t="s">
        <v>184</v>
      </c>
      <c r="H40" s="34" t="s">
        <v>184</v>
      </c>
      <c r="I40" s="34" t="s">
        <v>184</v>
      </c>
      <c r="J40" s="34" t="s">
        <v>184</v>
      </c>
      <c r="K40" s="34" t="s">
        <v>184</v>
      </c>
      <c r="L40" s="34" t="s">
        <v>184</v>
      </c>
      <c r="M40" s="34" t="s">
        <v>184</v>
      </c>
      <c r="N40" s="34" t="s">
        <v>184</v>
      </c>
      <c r="O40" s="34" t="s">
        <v>184</v>
      </c>
    </row>
    <row r="41" spans="1:15">
      <c r="A41" s="40" t="s">
        <v>252</v>
      </c>
      <c r="B41" s="40">
        <v>530</v>
      </c>
      <c r="C41" s="30" t="s">
        <v>201</v>
      </c>
      <c r="D41" s="34" t="s">
        <v>232</v>
      </c>
      <c r="E41" s="34" t="s">
        <v>233</v>
      </c>
      <c r="F41" s="34" t="s">
        <v>184</v>
      </c>
      <c r="G41" s="34" t="s">
        <v>184</v>
      </c>
      <c r="H41" s="34" t="s">
        <v>184</v>
      </c>
      <c r="I41" s="34" t="s">
        <v>184</v>
      </c>
      <c r="J41" s="34" t="s">
        <v>184</v>
      </c>
      <c r="K41" s="34" t="s">
        <v>184</v>
      </c>
      <c r="L41" s="34" t="s">
        <v>184</v>
      </c>
      <c r="M41" s="34" t="s">
        <v>184</v>
      </c>
      <c r="N41" s="34" t="s">
        <v>184</v>
      </c>
      <c r="O41" s="34" t="s">
        <v>184</v>
      </c>
    </row>
    <row r="42" spans="1:15">
      <c r="A42" s="40" t="s">
        <v>263</v>
      </c>
      <c r="B42" s="40">
        <v>530</v>
      </c>
      <c r="C42" s="30" t="s">
        <v>201</v>
      </c>
      <c r="D42" s="34" t="s">
        <v>232</v>
      </c>
      <c r="E42" s="34" t="s">
        <v>233</v>
      </c>
      <c r="F42" s="34" t="s">
        <v>184</v>
      </c>
      <c r="G42" s="34" t="s">
        <v>184</v>
      </c>
      <c r="H42" s="34" t="s">
        <v>184</v>
      </c>
      <c r="I42" s="34" t="s">
        <v>184</v>
      </c>
      <c r="J42" s="34" t="s">
        <v>184</v>
      </c>
      <c r="K42" s="34" t="s">
        <v>184</v>
      </c>
      <c r="L42" s="34" t="s">
        <v>184</v>
      </c>
      <c r="M42" s="34" t="s">
        <v>184</v>
      </c>
      <c r="N42" s="34" t="s">
        <v>184</v>
      </c>
      <c r="O42" s="34" t="s">
        <v>184</v>
      </c>
    </row>
    <row r="43" spans="1:15">
      <c r="A43" s="40" t="s">
        <v>185</v>
      </c>
      <c r="B43" s="40">
        <v>534</v>
      </c>
      <c r="C43" s="30" t="s">
        <v>189</v>
      </c>
      <c r="D43" s="34" t="s">
        <v>190</v>
      </c>
      <c r="E43" s="34" t="s">
        <v>191</v>
      </c>
      <c r="F43" s="34" t="s">
        <v>188</v>
      </c>
      <c r="G43" s="34" t="s">
        <v>184</v>
      </c>
      <c r="H43" s="34" t="s">
        <v>184</v>
      </c>
      <c r="I43" s="34" t="s">
        <v>184</v>
      </c>
      <c r="J43" s="34" t="s">
        <v>184</v>
      </c>
      <c r="K43" s="34" t="s">
        <v>184</v>
      </c>
      <c r="L43" s="34" t="s">
        <v>184</v>
      </c>
      <c r="M43" s="34" t="s">
        <v>184</v>
      </c>
      <c r="N43" s="34" t="s">
        <v>184</v>
      </c>
      <c r="O43" s="34" t="s">
        <v>184</v>
      </c>
    </row>
    <row r="44" spans="1:15">
      <c r="A44" s="40" t="s">
        <v>225</v>
      </c>
      <c r="B44" s="40">
        <v>534</v>
      </c>
      <c r="C44" s="30" t="s">
        <v>189</v>
      </c>
      <c r="D44" s="34" t="s">
        <v>226</v>
      </c>
      <c r="E44" s="34" t="s">
        <v>191</v>
      </c>
      <c r="F44" s="34" t="s">
        <v>188</v>
      </c>
      <c r="G44" s="34" t="s">
        <v>184</v>
      </c>
      <c r="H44" s="34" t="s">
        <v>184</v>
      </c>
      <c r="I44" s="34" t="s">
        <v>184</v>
      </c>
      <c r="J44" s="34" t="s">
        <v>184</v>
      </c>
      <c r="K44" s="34" t="s">
        <v>184</v>
      </c>
      <c r="L44" s="34" t="s">
        <v>184</v>
      </c>
      <c r="M44" s="34" t="s">
        <v>184</v>
      </c>
      <c r="N44" s="34" t="s">
        <v>184</v>
      </c>
      <c r="O44" s="34" t="s">
        <v>184</v>
      </c>
    </row>
    <row r="45" spans="1:15">
      <c r="A45" s="40" t="s">
        <v>242</v>
      </c>
      <c r="B45" s="40">
        <v>534</v>
      </c>
      <c r="C45" s="30" t="s">
        <v>189</v>
      </c>
      <c r="D45" s="34" t="s">
        <v>243</v>
      </c>
      <c r="E45" s="34" t="s">
        <v>191</v>
      </c>
      <c r="F45" s="34" t="s">
        <v>188</v>
      </c>
      <c r="G45" s="34" t="s">
        <v>184</v>
      </c>
      <c r="H45" s="34" t="s">
        <v>184</v>
      </c>
      <c r="I45" s="34" t="s">
        <v>184</v>
      </c>
      <c r="J45" s="34" t="s">
        <v>184</v>
      </c>
      <c r="K45" s="34" t="s">
        <v>184</v>
      </c>
      <c r="L45" s="34" t="s">
        <v>184</v>
      </c>
      <c r="M45" s="34" t="s">
        <v>184</v>
      </c>
      <c r="N45" s="34" t="s">
        <v>184</v>
      </c>
      <c r="O45" s="34" t="s">
        <v>184</v>
      </c>
    </row>
    <row r="46" spans="1:15">
      <c r="A46" s="40" t="s">
        <v>252</v>
      </c>
      <c r="B46" s="40">
        <v>534</v>
      </c>
      <c r="C46" s="30" t="s">
        <v>189</v>
      </c>
      <c r="D46" s="34" t="s">
        <v>253</v>
      </c>
      <c r="E46" s="34" t="s">
        <v>188</v>
      </c>
      <c r="F46" s="34" t="s">
        <v>184</v>
      </c>
      <c r="G46" s="34" t="s">
        <v>184</v>
      </c>
      <c r="H46" s="34" t="s">
        <v>184</v>
      </c>
      <c r="I46" s="34" t="s">
        <v>184</v>
      </c>
      <c r="J46" s="34" t="s">
        <v>184</v>
      </c>
      <c r="K46" s="34" t="s">
        <v>184</v>
      </c>
      <c r="L46" s="34" t="s">
        <v>184</v>
      </c>
      <c r="M46" s="34" t="s">
        <v>184</v>
      </c>
      <c r="N46" s="34" t="s">
        <v>184</v>
      </c>
      <c r="O46" s="34" t="s">
        <v>184</v>
      </c>
    </row>
    <row r="47" spans="1:15">
      <c r="A47" s="40" t="s">
        <v>263</v>
      </c>
      <c r="B47" s="40">
        <v>534</v>
      </c>
      <c r="C47" s="30" t="s">
        <v>189</v>
      </c>
      <c r="D47" s="34" t="s">
        <v>264</v>
      </c>
      <c r="E47" s="34" t="s">
        <v>188</v>
      </c>
      <c r="F47" s="34" t="s">
        <v>184</v>
      </c>
      <c r="G47" s="34" t="s">
        <v>184</v>
      </c>
      <c r="H47" s="34" t="s">
        <v>184</v>
      </c>
      <c r="I47" s="34" t="s">
        <v>184</v>
      </c>
      <c r="J47" s="34" t="s">
        <v>184</v>
      </c>
      <c r="K47" s="34" t="s">
        <v>184</v>
      </c>
      <c r="L47" s="34" t="s">
        <v>184</v>
      </c>
      <c r="M47" s="34" t="s">
        <v>184</v>
      </c>
      <c r="N47" s="34" t="s">
        <v>184</v>
      </c>
      <c r="O47" s="34" t="s">
        <v>184</v>
      </c>
    </row>
    <row r="48" spans="1:15">
      <c r="A48" s="40" t="s">
        <v>185</v>
      </c>
      <c r="B48" s="40">
        <v>535</v>
      </c>
      <c r="C48" s="30" t="s">
        <v>195</v>
      </c>
      <c r="D48" s="34" t="s">
        <v>196</v>
      </c>
      <c r="E48" s="34" t="s">
        <v>197</v>
      </c>
      <c r="F48" s="34" t="s">
        <v>198</v>
      </c>
      <c r="G48" s="34" t="s">
        <v>184</v>
      </c>
      <c r="H48" s="34" t="s">
        <v>184</v>
      </c>
      <c r="I48" s="34" t="s">
        <v>184</v>
      </c>
      <c r="J48" s="34" t="s">
        <v>184</v>
      </c>
      <c r="K48" s="34" t="s">
        <v>184</v>
      </c>
      <c r="L48" s="34" t="s">
        <v>184</v>
      </c>
      <c r="M48" s="34" t="s">
        <v>184</v>
      </c>
      <c r="N48" s="34" t="s">
        <v>184</v>
      </c>
      <c r="O48" s="34" t="s">
        <v>184</v>
      </c>
    </row>
    <row r="49" spans="1:15">
      <c r="A49" s="40" t="s">
        <v>225</v>
      </c>
      <c r="B49" s="40">
        <v>535</v>
      </c>
      <c r="C49" s="30" t="s">
        <v>195</v>
      </c>
      <c r="D49" s="34" t="s">
        <v>227</v>
      </c>
      <c r="E49" s="34" t="s">
        <v>198</v>
      </c>
      <c r="F49" s="34" t="s">
        <v>228</v>
      </c>
      <c r="G49" s="34" t="s">
        <v>184</v>
      </c>
      <c r="H49" s="34" t="s">
        <v>184</v>
      </c>
      <c r="I49" s="34" t="s">
        <v>184</v>
      </c>
      <c r="J49" s="34" t="s">
        <v>184</v>
      </c>
      <c r="K49" s="34" t="s">
        <v>184</v>
      </c>
      <c r="L49" s="34" t="s">
        <v>184</v>
      </c>
      <c r="M49" s="34" t="s">
        <v>184</v>
      </c>
      <c r="N49" s="34" t="s">
        <v>184</v>
      </c>
      <c r="O49" s="34" t="s">
        <v>184</v>
      </c>
    </row>
    <row r="50" spans="1:15">
      <c r="A50" s="40" t="s">
        <v>242</v>
      </c>
      <c r="B50" s="40">
        <v>535</v>
      </c>
      <c r="C50" s="30" t="s">
        <v>195</v>
      </c>
      <c r="D50" s="34" t="s">
        <v>244</v>
      </c>
      <c r="E50" s="34" t="s">
        <v>228</v>
      </c>
      <c r="F50" s="34" t="s">
        <v>245</v>
      </c>
      <c r="G50" s="34" t="s">
        <v>184</v>
      </c>
      <c r="H50" s="34" t="s">
        <v>184</v>
      </c>
      <c r="I50" s="34" t="s">
        <v>184</v>
      </c>
      <c r="J50" s="34" t="s">
        <v>184</v>
      </c>
      <c r="K50" s="34" t="s">
        <v>184</v>
      </c>
      <c r="L50" s="34" t="s">
        <v>184</v>
      </c>
      <c r="M50" s="34" t="s">
        <v>184</v>
      </c>
      <c r="N50" s="34" t="s">
        <v>184</v>
      </c>
      <c r="O50" s="34" t="s">
        <v>184</v>
      </c>
    </row>
    <row r="51" spans="1:15">
      <c r="A51" s="40" t="s">
        <v>252</v>
      </c>
      <c r="B51" s="40">
        <v>535</v>
      </c>
      <c r="C51" s="30" t="s">
        <v>195</v>
      </c>
      <c r="D51" s="34" t="s">
        <v>254</v>
      </c>
      <c r="E51" s="34" t="s">
        <v>245</v>
      </c>
      <c r="F51" s="34" t="s">
        <v>255</v>
      </c>
      <c r="G51" s="34" t="s">
        <v>184</v>
      </c>
      <c r="H51" s="34" t="s">
        <v>184</v>
      </c>
      <c r="I51" s="34" t="s">
        <v>184</v>
      </c>
      <c r="J51" s="34" t="s">
        <v>184</v>
      </c>
      <c r="K51" s="34" t="s">
        <v>184</v>
      </c>
      <c r="L51" s="34" t="s">
        <v>184</v>
      </c>
      <c r="M51" s="34" t="s">
        <v>184</v>
      </c>
      <c r="N51" s="34" t="s">
        <v>184</v>
      </c>
      <c r="O51" s="34" t="s">
        <v>184</v>
      </c>
    </row>
    <row r="52" spans="1:15">
      <c r="A52" s="40" t="s">
        <v>263</v>
      </c>
      <c r="B52" s="40">
        <v>535</v>
      </c>
      <c r="C52" s="30" t="s">
        <v>195</v>
      </c>
      <c r="D52" s="34" t="s">
        <v>254</v>
      </c>
      <c r="E52" s="34" t="s">
        <v>255</v>
      </c>
      <c r="F52" s="34" t="s">
        <v>184</v>
      </c>
      <c r="G52" s="34" t="s">
        <v>184</v>
      </c>
      <c r="H52" s="34" t="s">
        <v>184</v>
      </c>
      <c r="I52" s="34" t="s">
        <v>184</v>
      </c>
      <c r="J52" s="34" t="s">
        <v>184</v>
      </c>
      <c r="K52" s="34" t="s">
        <v>184</v>
      </c>
      <c r="L52" s="34" t="s">
        <v>184</v>
      </c>
      <c r="M52" s="34" t="s">
        <v>184</v>
      </c>
      <c r="N52" s="34" t="s">
        <v>184</v>
      </c>
      <c r="O52" s="34" t="s">
        <v>184</v>
      </c>
    </row>
    <row r="53" spans="1:15">
      <c r="A53" s="40" t="s">
        <v>185</v>
      </c>
      <c r="B53" s="40">
        <v>537</v>
      </c>
      <c r="C53" s="30" t="s">
        <v>212</v>
      </c>
      <c r="D53" s="34" t="s">
        <v>213</v>
      </c>
      <c r="E53" s="34" t="s">
        <v>214</v>
      </c>
      <c r="F53" s="34" t="s">
        <v>184</v>
      </c>
      <c r="G53" s="34" t="s">
        <v>184</v>
      </c>
      <c r="H53" s="34" t="s">
        <v>184</v>
      </c>
      <c r="I53" s="34" t="s">
        <v>184</v>
      </c>
      <c r="J53" s="34" t="s">
        <v>184</v>
      </c>
      <c r="K53" s="34" t="s">
        <v>184</v>
      </c>
      <c r="L53" s="34" t="s">
        <v>184</v>
      </c>
      <c r="M53" s="34" t="s">
        <v>184</v>
      </c>
      <c r="N53" s="34" t="s">
        <v>184</v>
      </c>
      <c r="O53" s="34" t="s">
        <v>184</v>
      </c>
    </row>
    <row r="54" spans="1:15">
      <c r="A54" s="40" t="s">
        <v>242</v>
      </c>
      <c r="B54" s="40">
        <v>537</v>
      </c>
      <c r="C54" s="30" t="s">
        <v>212</v>
      </c>
      <c r="D54" s="34" t="s">
        <v>250</v>
      </c>
      <c r="E54" s="34" t="s">
        <v>214</v>
      </c>
      <c r="F54" s="34" t="s">
        <v>184</v>
      </c>
      <c r="G54" s="34" t="s">
        <v>184</v>
      </c>
      <c r="H54" s="34" t="s">
        <v>184</v>
      </c>
      <c r="I54" s="34" t="s">
        <v>184</v>
      </c>
      <c r="J54" s="34" t="s">
        <v>184</v>
      </c>
      <c r="K54" s="34" t="s">
        <v>184</v>
      </c>
      <c r="L54" s="34" t="s">
        <v>184</v>
      </c>
      <c r="M54" s="34" t="s">
        <v>184</v>
      </c>
      <c r="N54" s="34" t="s">
        <v>184</v>
      </c>
      <c r="O54" s="34" t="s">
        <v>184</v>
      </c>
    </row>
    <row r="55" spans="1:15">
      <c r="A55" s="40" t="s">
        <v>252</v>
      </c>
      <c r="B55" s="40">
        <v>537</v>
      </c>
      <c r="C55" s="30" t="s">
        <v>212</v>
      </c>
      <c r="D55" s="34" t="s">
        <v>250</v>
      </c>
      <c r="E55" s="34" t="s">
        <v>214</v>
      </c>
      <c r="F55" s="34" t="s">
        <v>184</v>
      </c>
      <c r="G55" s="34" t="s">
        <v>184</v>
      </c>
      <c r="H55" s="34" t="s">
        <v>184</v>
      </c>
      <c r="I55" s="34" t="s">
        <v>184</v>
      </c>
      <c r="J55" s="34" t="s">
        <v>184</v>
      </c>
      <c r="K55" s="34" t="s">
        <v>184</v>
      </c>
      <c r="L55" s="34" t="s">
        <v>184</v>
      </c>
      <c r="M55" s="34" t="s">
        <v>184</v>
      </c>
      <c r="N55" s="34" t="s">
        <v>184</v>
      </c>
      <c r="O55" s="34" t="s">
        <v>184</v>
      </c>
    </row>
    <row r="56" spans="1:15">
      <c r="A56" s="40" t="s">
        <v>263</v>
      </c>
      <c r="B56" s="40">
        <v>537</v>
      </c>
      <c r="C56" s="30" t="s">
        <v>212</v>
      </c>
      <c r="D56" s="34" t="s">
        <v>270</v>
      </c>
      <c r="E56" s="34" t="s">
        <v>214</v>
      </c>
      <c r="F56" s="34" t="s">
        <v>184</v>
      </c>
      <c r="G56" s="34" t="s">
        <v>184</v>
      </c>
      <c r="H56" s="34" t="s">
        <v>184</v>
      </c>
      <c r="I56" s="34" t="s">
        <v>184</v>
      </c>
      <c r="J56" s="34" t="s">
        <v>184</v>
      </c>
      <c r="K56" s="34" t="s">
        <v>184</v>
      </c>
      <c r="L56" s="34" t="s">
        <v>184</v>
      </c>
      <c r="M56" s="34" t="s">
        <v>184</v>
      </c>
      <c r="N56" s="34" t="s">
        <v>184</v>
      </c>
      <c r="O56" s="34" t="s">
        <v>184</v>
      </c>
    </row>
  </sheetData>
  <autoFilter ref="A2:O56" xr:uid="{00000000-0009-0000-0000-000008000000}"/>
  <phoneticPr fontId="3"/>
  <pageMargins left="0.34" right="0.46" top="1" bottom="1" header="0.51200000000000001" footer="0.51200000000000001"/>
  <pageSetup paperSize="9" scale="55" orientation="landscape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</sheetPr>
  <dimension ref="A1:O56"/>
  <sheetViews>
    <sheetView zoomScale="75" workbookViewId="0">
      <selection activeCell="E36" sqref="E36"/>
    </sheetView>
  </sheetViews>
  <sheetFormatPr defaultRowHeight="13.5"/>
  <cols>
    <col min="1" max="1" width="5.5" style="41" customWidth="1"/>
    <col min="2" max="2" width="8.25" style="41" customWidth="1"/>
    <col min="3" max="3" width="28.875" style="22" customWidth="1"/>
    <col min="4" max="4" width="13.25" style="36" customWidth="1"/>
    <col min="5" max="15" width="12.625" style="36" customWidth="1"/>
  </cols>
  <sheetData>
    <row r="1" spans="1:15" s="1" customFormat="1" ht="21" customHeight="1">
      <c r="A1" s="29"/>
      <c r="B1" s="66">
        <v>45719</v>
      </c>
      <c r="C1" s="47" t="s">
        <v>7</v>
      </c>
      <c r="D1" s="48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46" customFormat="1" ht="48.75" customHeight="1">
      <c r="A2" s="45" t="s">
        <v>53</v>
      </c>
      <c r="B2" s="51" t="s">
        <v>14</v>
      </c>
      <c r="C2" s="37" t="s">
        <v>3</v>
      </c>
      <c r="D2" s="37" t="s">
        <v>10</v>
      </c>
      <c r="E2" s="37" t="s">
        <v>26</v>
      </c>
      <c r="F2" s="37" t="s">
        <v>27</v>
      </c>
      <c r="G2" s="37" t="s">
        <v>28</v>
      </c>
      <c r="H2" s="37" t="s">
        <v>29</v>
      </c>
      <c r="I2" s="37" t="s">
        <v>30</v>
      </c>
      <c r="J2" s="37" t="s">
        <v>31</v>
      </c>
      <c r="K2" s="37" t="s">
        <v>32</v>
      </c>
      <c r="L2" s="37" t="s">
        <v>33</v>
      </c>
      <c r="M2" s="37" t="s">
        <v>34</v>
      </c>
      <c r="N2" s="37" t="s">
        <v>35</v>
      </c>
      <c r="O2" s="37" t="s">
        <v>36</v>
      </c>
    </row>
    <row r="3" spans="1:15">
      <c r="A3" s="40" t="s">
        <v>185</v>
      </c>
      <c r="B3" s="40">
        <v>6</v>
      </c>
      <c r="C3" s="30" t="s">
        <v>207</v>
      </c>
      <c r="D3" s="34" t="s">
        <v>208</v>
      </c>
      <c r="E3" s="34" t="s">
        <v>209</v>
      </c>
      <c r="F3" s="34" t="s">
        <v>210</v>
      </c>
      <c r="G3" s="34" t="s">
        <v>211</v>
      </c>
      <c r="H3" s="34" t="s">
        <v>184</v>
      </c>
      <c r="I3" s="34" t="s">
        <v>184</v>
      </c>
      <c r="J3" s="34" t="s">
        <v>184</v>
      </c>
      <c r="K3" s="34" t="s">
        <v>184</v>
      </c>
      <c r="L3" s="34" t="s">
        <v>184</v>
      </c>
      <c r="M3" s="34" t="s">
        <v>184</v>
      </c>
      <c r="N3" s="34" t="s">
        <v>184</v>
      </c>
      <c r="O3" s="34" t="s">
        <v>184</v>
      </c>
    </row>
    <row r="4" spans="1:15">
      <c r="A4" s="40" t="s">
        <v>225</v>
      </c>
      <c r="B4" s="40">
        <v>6</v>
      </c>
      <c r="C4" s="30" t="s">
        <v>207</v>
      </c>
      <c r="D4" s="34" t="s">
        <v>235</v>
      </c>
      <c r="E4" s="34" t="s">
        <v>209</v>
      </c>
      <c r="F4" s="34" t="s">
        <v>210</v>
      </c>
      <c r="G4" s="34" t="s">
        <v>211</v>
      </c>
      <c r="H4" s="34" t="s">
        <v>236</v>
      </c>
      <c r="I4" s="34" t="s">
        <v>210</v>
      </c>
      <c r="J4" s="34" t="s">
        <v>211</v>
      </c>
      <c r="K4" s="34" t="s">
        <v>209</v>
      </c>
      <c r="L4" s="34" t="s">
        <v>237</v>
      </c>
      <c r="M4" s="34" t="s">
        <v>238</v>
      </c>
      <c r="N4" s="34" t="s">
        <v>239</v>
      </c>
      <c r="O4" s="34" t="s">
        <v>240</v>
      </c>
    </row>
    <row r="5" spans="1:15">
      <c r="A5" s="40" t="s">
        <v>242</v>
      </c>
      <c r="B5" s="40">
        <v>6</v>
      </c>
      <c r="C5" s="30" t="s">
        <v>207</v>
      </c>
      <c r="D5" s="34" t="s">
        <v>249</v>
      </c>
      <c r="E5" s="34" t="s">
        <v>236</v>
      </c>
      <c r="F5" s="34" t="s">
        <v>210</v>
      </c>
      <c r="G5" s="34" t="s">
        <v>211</v>
      </c>
      <c r="H5" s="34" t="s">
        <v>209</v>
      </c>
      <c r="I5" s="34" t="s">
        <v>237</v>
      </c>
      <c r="J5" s="34" t="s">
        <v>238</v>
      </c>
      <c r="K5" s="34" t="s">
        <v>239</v>
      </c>
      <c r="L5" s="34" t="s">
        <v>240</v>
      </c>
      <c r="M5" s="34" t="s">
        <v>184</v>
      </c>
      <c r="N5" s="34" t="s">
        <v>184</v>
      </c>
      <c r="O5" s="34" t="s">
        <v>184</v>
      </c>
    </row>
    <row r="6" spans="1:15">
      <c r="A6" s="40" t="s">
        <v>252</v>
      </c>
      <c r="B6" s="40">
        <v>6</v>
      </c>
      <c r="C6" s="30" t="s">
        <v>207</v>
      </c>
      <c r="D6" s="34" t="s">
        <v>258</v>
      </c>
      <c r="E6" s="34" t="s">
        <v>236</v>
      </c>
      <c r="F6" s="34" t="s">
        <v>210</v>
      </c>
      <c r="G6" s="34" t="s">
        <v>211</v>
      </c>
      <c r="H6" s="34" t="s">
        <v>209</v>
      </c>
      <c r="I6" s="34" t="s">
        <v>237</v>
      </c>
      <c r="J6" s="34" t="s">
        <v>238</v>
      </c>
      <c r="K6" s="34" t="s">
        <v>239</v>
      </c>
      <c r="L6" s="34" t="s">
        <v>240</v>
      </c>
      <c r="M6" s="34" t="s">
        <v>259</v>
      </c>
      <c r="N6" s="34" t="s">
        <v>260</v>
      </c>
      <c r="O6" s="34" t="s">
        <v>261</v>
      </c>
    </row>
    <row r="7" spans="1:15">
      <c r="A7" s="40" t="s">
        <v>263</v>
      </c>
      <c r="B7" s="40">
        <v>6</v>
      </c>
      <c r="C7" s="30" t="s">
        <v>207</v>
      </c>
      <c r="D7" s="34" t="s">
        <v>267</v>
      </c>
      <c r="E7" s="34" t="s">
        <v>259</v>
      </c>
      <c r="F7" s="34" t="s">
        <v>260</v>
      </c>
      <c r="G7" s="34" t="s">
        <v>261</v>
      </c>
      <c r="H7" s="34" t="s">
        <v>268</v>
      </c>
      <c r="I7" s="34" t="s">
        <v>184</v>
      </c>
      <c r="J7" s="34" t="s">
        <v>184</v>
      </c>
      <c r="K7" s="34" t="s">
        <v>184</v>
      </c>
      <c r="L7" s="34" t="s">
        <v>184</v>
      </c>
      <c r="M7" s="34" t="s">
        <v>184</v>
      </c>
      <c r="N7" s="34" t="s">
        <v>184</v>
      </c>
      <c r="O7" s="34" t="s">
        <v>184</v>
      </c>
    </row>
    <row r="8" spans="1:15">
      <c r="A8" s="40" t="s">
        <v>185</v>
      </c>
      <c r="B8" s="40">
        <v>514</v>
      </c>
      <c r="C8" s="30" t="s">
        <v>186</v>
      </c>
      <c r="D8" s="34" t="s">
        <v>187</v>
      </c>
      <c r="E8" s="34" t="s">
        <v>188</v>
      </c>
      <c r="F8" s="34" t="s">
        <v>184</v>
      </c>
      <c r="G8" s="34" t="s">
        <v>184</v>
      </c>
      <c r="H8" s="34" t="s">
        <v>184</v>
      </c>
      <c r="I8" s="34" t="s">
        <v>184</v>
      </c>
      <c r="J8" s="34" t="s">
        <v>184</v>
      </c>
      <c r="K8" s="34" t="s">
        <v>184</v>
      </c>
      <c r="L8" s="34" t="s">
        <v>184</v>
      </c>
      <c r="M8" s="34" t="s">
        <v>184</v>
      </c>
      <c r="N8" s="34" t="s">
        <v>184</v>
      </c>
      <c r="O8" s="34" t="s">
        <v>184</v>
      </c>
    </row>
    <row r="9" spans="1:15">
      <c r="A9" s="40" t="s">
        <v>225</v>
      </c>
      <c r="B9" s="40">
        <v>514</v>
      </c>
      <c r="C9" s="30" t="s">
        <v>186</v>
      </c>
      <c r="D9" s="34" t="s">
        <v>241</v>
      </c>
      <c r="E9" s="34" t="s">
        <v>188</v>
      </c>
      <c r="F9" s="34" t="s">
        <v>184</v>
      </c>
      <c r="G9" s="34" t="s">
        <v>184</v>
      </c>
      <c r="H9" s="34" t="s">
        <v>184</v>
      </c>
      <c r="I9" s="34" t="s">
        <v>184</v>
      </c>
      <c r="J9" s="34" t="s">
        <v>184</v>
      </c>
      <c r="K9" s="34" t="s">
        <v>184</v>
      </c>
      <c r="L9" s="34" t="s">
        <v>184</v>
      </c>
      <c r="M9" s="34" t="s">
        <v>184</v>
      </c>
      <c r="N9" s="34" t="s">
        <v>184</v>
      </c>
      <c r="O9" s="34" t="s">
        <v>184</v>
      </c>
    </row>
    <row r="10" spans="1:15">
      <c r="A10" s="40" t="s">
        <v>242</v>
      </c>
      <c r="B10" s="40">
        <v>514</v>
      </c>
      <c r="C10" s="30" t="s">
        <v>186</v>
      </c>
      <c r="D10" s="34" t="s">
        <v>251</v>
      </c>
      <c r="E10" s="34" t="s">
        <v>188</v>
      </c>
      <c r="F10" s="34" t="s">
        <v>188</v>
      </c>
      <c r="G10" s="34" t="s">
        <v>184</v>
      </c>
      <c r="H10" s="34" t="s">
        <v>184</v>
      </c>
      <c r="I10" s="34" t="s">
        <v>184</v>
      </c>
      <c r="J10" s="34" t="s">
        <v>184</v>
      </c>
      <c r="K10" s="34" t="s">
        <v>184</v>
      </c>
      <c r="L10" s="34" t="s">
        <v>184</v>
      </c>
      <c r="M10" s="34" t="s">
        <v>184</v>
      </c>
      <c r="N10" s="34" t="s">
        <v>184</v>
      </c>
      <c r="O10" s="34" t="s">
        <v>184</v>
      </c>
    </row>
    <row r="11" spans="1:15">
      <c r="A11" s="40" t="s">
        <v>252</v>
      </c>
      <c r="B11" s="40">
        <v>514</v>
      </c>
      <c r="C11" s="30" t="s">
        <v>186</v>
      </c>
      <c r="D11" s="34" t="s">
        <v>262</v>
      </c>
      <c r="E11" s="34" t="s">
        <v>188</v>
      </c>
      <c r="F11" s="34" t="s">
        <v>188</v>
      </c>
      <c r="G11" s="34" t="s">
        <v>184</v>
      </c>
      <c r="H11" s="34" t="s">
        <v>184</v>
      </c>
      <c r="I11" s="34" t="s">
        <v>184</v>
      </c>
      <c r="J11" s="34" t="s">
        <v>184</v>
      </c>
      <c r="K11" s="34" t="s">
        <v>184</v>
      </c>
      <c r="L11" s="34" t="s">
        <v>184</v>
      </c>
      <c r="M11" s="34" t="s">
        <v>184</v>
      </c>
      <c r="N11" s="34" t="s">
        <v>184</v>
      </c>
      <c r="O11" s="34" t="s">
        <v>184</v>
      </c>
    </row>
    <row r="12" spans="1:15">
      <c r="A12" s="40" t="s">
        <v>263</v>
      </c>
      <c r="B12" s="40">
        <v>514</v>
      </c>
      <c r="C12" s="30" t="s">
        <v>186</v>
      </c>
      <c r="D12" s="34" t="s">
        <v>271</v>
      </c>
      <c r="E12" s="34" t="s">
        <v>188</v>
      </c>
      <c r="F12" s="34" t="s">
        <v>188</v>
      </c>
      <c r="G12" s="34" t="s">
        <v>184</v>
      </c>
      <c r="H12" s="34" t="s">
        <v>184</v>
      </c>
      <c r="I12" s="34" t="s">
        <v>184</v>
      </c>
      <c r="J12" s="34" t="s">
        <v>184</v>
      </c>
      <c r="K12" s="34" t="s">
        <v>184</v>
      </c>
      <c r="L12" s="34" t="s">
        <v>184</v>
      </c>
      <c r="M12" s="34" t="s">
        <v>184</v>
      </c>
      <c r="N12" s="34" t="s">
        <v>184</v>
      </c>
      <c r="O12" s="34" t="s">
        <v>184</v>
      </c>
    </row>
    <row r="13" spans="1:15">
      <c r="A13" s="40" t="s">
        <v>185</v>
      </c>
      <c r="B13" s="40">
        <v>517</v>
      </c>
      <c r="C13" s="30" t="s">
        <v>192</v>
      </c>
      <c r="D13" s="34" t="s">
        <v>193</v>
      </c>
      <c r="E13" s="34" t="s">
        <v>194</v>
      </c>
      <c r="F13" s="34" t="s">
        <v>184</v>
      </c>
      <c r="G13" s="34" t="s">
        <v>184</v>
      </c>
      <c r="H13" s="34" t="s">
        <v>184</v>
      </c>
      <c r="I13" s="34" t="s">
        <v>184</v>
      </c>
      <c r="J13" s="34" t="s">
        <v>184</v>
      </c>
      <c r="K13" s="34" t="s">
        <v>184</v>
      </c>
      <c r="L13" s="34" t="s">
        <v>184</v>
      </c>
      <c r="M13" s="34" t="s">
        <v>184</v>
      </c>
      <c r="N13" s="34" t="s">
        <v>184</v>
      </c>
      <c r="O13" s="34" t="s">
        <v>184</v>
      </c>
    </row>
    <row r="14" spans="1:15">
      <c r="A14" s="40" t="s">
        <v>225</v>
      </c>
      <c r="B14" s="40">
        <v>517</v>
      </c>
      <c r="C14" s="30" t="s">
        <v>192</v>
      </c>
      <c r="D14" s="34" t="s">
        <v>229</v>
      </c>
      <c r="E14" s="34" t="s">
        <v>194</v>
      </c>
      <c r="F14" s="34" t="s">
        <v>230</v>
      </c>
      <c r="G14" s="34" t="s">
        <v>184</v>
      </c>
      <c r="H14" s="34" t="s">
        <v>184</v>
      </c>
      <c r="I14" s="34" t="s">
        <v>184</v>
      </c>
      <c r="J14" s="34" t="s">
        <v>184</v>
      </c>
      <c r="K14" s="34" t="s">
        <v>184</v>
      </c>
      <c r="L14" s="34" t="s">
        <v>184</v>
      </c>
      <c r="M14" s="34" t="s">
        <v>184</v>
      </c>
      <c r="N14" s="34" t="s">
        <v>184</v>
      </c>
      <c r="O14" s="34" t="s">
        <v>184</v>
      </c>
    </row>
    <row r="15" spans="1:15">
      <c r="A15" s="40" t="s">
        <v>242</v>
      </c>
      <c r="B15" s="40">
        <v>517</v>
      </c>
      <c r="C15" s="30" t="s">
        <v>192</v>
      </c>
      <c r="D15" s="34" t="s">
        <v>247</v>
      </c>
      <c r="E15" s="34" t="s">
        <v>230</v>
      </c>
      <c r="F15" s="34" t="s">
        <v>184</v>
      </c>
      <c r="G15" s="34" t="s">
        <v>184</v>
      </c>
      <c r="H15" s="34" t="s">
        <v>184</v>
      </c>
      <c r="I15" s="34" t="s">
        <v>184</v>
      </c>
      <c r="J15" s="34" t="s">
        <v>184</v>
      </c>
      <c r="K15" s="34" t="s">
        <v>184</v>
      </c>
      <c r="L15" s="34" t="s">
        <v>184</v>
      </c>
      <c r="M15" s="34" t="s">
        <v>184</v>
      </c>
      <c r="N15" s="34" t="s">
        <v>184</v>
      </c>
      <c r="O15" s="34" t="s">
        <v>184</v>
      </c>
    </row>
    <row r="16" spans="1:15">
      <c r="A16" s="40" t="s">
        <v>252</v>
      </c>
      <c r="B16" s="40">
        <v>517</v>
      </c>
      <c r="C16" s="30" t="s">
        <v>192</v>
      </c>
      <c r="D16" s="34" t="s">
        <v>257</v>
      </c>
      <c r="E16" s="34" t="s">
        <v>230</v>
      </c>
      <c r="F16" s="34" t="s">
        <v>230</v>
      </c>
      <c r="G16" s="34" t="s">
        <v>184</v>
      </c>
      <c r="H16" s="34" t="s">
        <v>184</v>
      </c>
      <c r="I16" s="34" t="s">
        <v>184</v>
      </c>
      <c r="J16" s="34" t="s">
        <v>184</v>
      </c>
      <c r="K16" s="34" t="s">
        <v>184</v>
      </c>
      <c r="L16" s="34" t="s">
        <v>184</v>
      </c>
      <c r="M16" s="34" t="s">
        <v>184</v>
      </c>
      <c r="N16" s="34" t="s">
        <v>184</v>
      </c>
      <c r="O16" s="34" t="s">
        <v>184</v>
      </c>
    </row>
    <row r="17" spans="1:15">
      <c r="A17" s="40" t="s">
        <v>263</v>
      </c>
      <c r="B17" s="40">
        <v>517</v>
      </c>
      <c r="C17" s="30" t="s">
        <v>192</v>
      </c>
      <c r="D17" s="34" t="s">
        <v>269</v>
      </c>
      <c r="E17" s="34" t="s">
        <v>230</v>
      </c>
      <c r="F17" s="34" t="s">
        <v>184</v>
      </c>
      <c r="G17" s="34" t="s">
        <v>184</v>
      </c>
      <c r="H17" s="34" t="s">
        <v>184</v>
      </c>
      <c r="I17" s="34" t="s">
        <v>184</v>
      </c>
      <c r="J17" s="34" t="s">
        <v>184</v>
      </c>
      <c r="K17" s="34" t="s">
        <v>184</v>
      </c>
      <c r="L17" s="34" t="s">
        <v>184</v>
      </c>
      <c r="M17" s="34" t="s">
        <v>184</v>
      </c>
      <c r="N17" s="34" t="s">
        <v>184</v>
      </c>
      <c r="O17" s="34" t="s">
        <v>184</v>
      </c>
    </row>
    <row r="18" spans="1:15">
      <c r="A18" s="40" t="s">
        <v>185</v>
      </c>
      <c r="B18" s="40">
        <v>519</v>
      </c>
      <c r="C18" s="30" t="s">
        <v>204</v>
      </c>
      <c r="D18" s="34" t="s">
        <v>205</v>
      </c>
      <c r="E18" s="34" t="s">
        <v>206</v>
      </c>
      <c r="F18" s="34" t="s">
        <v>184</v>
      </c>
      <c r="G18" s="34" t="s">
        <v>184</v>
      </c>
      <c r="H18" s="34" t="s">
        <v>184</v>
      </c>
      <c r="I18" s="34" t="s">
        <v>184</v>
      </c>
      <c r="J18" s="34" t="s">
        <v>184</v>
      </c>
      <c r="K18" s="34" t="s">
        <v>184</v>
      </c>
      <c r="L18" s="34" t="s">
        <v>184</v>
      </c>
      <c r="M18" s="34" t="s">
        <v>184</v>
      </c>
      <c r="N18" s="34" t="s">
        <v>184</v>
      </c>
      <c r="O18" s="34" t="s">
        <v>184</v>
      </c>
    </row>
    <row r="19" spans="1:15">
      <c r="A19" s="40" t="s">
        <v>225</v>
      </c>
      <c r="B19" s="40">
        <v>519</v>
      </c>
      <c r="C19" s="30" t="s">
        <v>204</v>
      </c>
      <c r="D19" s="34" t="s">
        <v>234</v>
      </c>
      <c r="E19" s="34" t="s">
        <v>206</v>
      </c>
      <c r="F19" s="34" t="s">
        <v>184</v>
      </c>
      <c r="G19" s="34" t="s">
        <v>184</v>
      </c>
      <c r="H19" s="34" t="s">
        <v>184</v>
      </c>
      <c r="I19" s="34" t="s">
        <v>184</v>
      </c>
      <c r="J19" s="34" t="s">
        <v>184</v>
      </c>
      <c r="K19" s="34" t="s">
        <v>184</v>
      </c>
      <c r="L19" s="34" t="s">
        <v>184</v>
      </c>
      <c r="M19" s="34" t="s">
        <v>184</v>
      </c>
      <c r="N19" s="34" t="s">
        <v>184</v>
      </c>
      <c r="O19" s="34" t="s">
        <v>184</v>
      </c>
    </row>
    <row r="20" spans="1:15">
      <c r="A20" s="40" t="s">
        <v>242</v>
      </c>
      <c r="B20" s="40">
        <v>519</v>
      </c>
      <c r="C20" s="30" t="s">
        <v>204</v>
      </c>
      <c r="D20" s="34" t="s">
        <v>248</v>
      </c>
      <c r="E20" s="34" t="s">
        <v>206</v>
      </c>
      <c r="F20" s="34" t="s">
        <v>184</v>
      </c>
      <c r="G20" s="34" t="s">
        <v>184</v>
      </c>
      <c r="H20" s="34" t="s">
        <v>184</v>
      </c>
      <c r="I20" s="34" t="s">
        <v>184</v>
      </c>
      <c r="J20" s="34" t="s">
        <v>184</v>
      </c>
      <c r="K20" s="34" t="s">
        <v>184</v>
      </c>
      <c r="L20" s="34" t="s">
        <v>184</v>
      </c>
      <c r="M20" s="34" t="s">
        <v>184</v>
      </c>
      <c r="N20" s="34" t="s">
        <v>184</v>
      </c>
      <c r="O20" s="34" t="s">
        <v>184</v>
      </c>
    </row>
    <row r="21" spans="1:15">
      <c r="A21" s="40" t="s">
        <v>252</v>
      </c>
      <c r="B21" s="40">
        <v>519</v>
      </c>
      <c r="C21" s="30" t="s">
        <v>204</v>
      </c>
      <c r="D21" s="34" t="s">
        <v>248</v>
      </c>
      <c r="E21" s="34" t="s">
        <v>206</v>
      </c>
      <c r="F21" s="34" t="s">
        <v>184</v>
      </c>
      <c r="G21" s="34" t="s">
        <v>184</v>
      </c>
      <c r="H21" s="34" t="s">
        <v>184</v>
      </c>
      <c r="I21" s="34" t="s">
        <v>184</v>
      </c>
      <c r="J21" s="34" t="s">
        <v>184</v>
      </c>
      <c r="K21" s="34" t="s">
        <v>184</v>
      </c>
      <c r="L21" s="34" t="s">
        <v>184</v>
      </c>
      <c r="M21" s="34" t="s">
        <v>184</v>
      </c>
      <c r="N21" s="34" t="s">
        <v>184</v>
      </c>
      <c r="O21" s="34" t="s">
        <v>184</v>
      </c>
    </row>
    <row r="22" spans="1:15">
      <c r="A22" s="40" t="s">
        <v>263</v>
      </c>
      <c r="B22" s="40">
        <v>519</v>
      </c>
      <c r="C22" s="30" t="s">
        <v>204</v>
      </c>
      <c r="D22" s="34" t="s">
        <v>266</v>
      </c>
      <c r="E22" s="34" t="s">
        <v>206</v>
      </c>
      <c r="F22" s="34" t="s">
        <v>184</v>
      </c>
      <c r="G22" s="34" t="s">
        <v>184</v>
      </c>
      <c r="H22" s="34" t="s">
        <v>184</v>
      </c>
      <c r="I22" s="34" t="s">
        <v>184</v>
      </c>
      <c r="J22" s="34" t="s">
        <v>184</v>
      </c>
      <c r="K22" s="34" t="s">
        <v>184</v>
      </c>
      <c r="L22" s="34" t="s">
        <v>184</v>
      </c>
      <c r="M22" s="34" t="s">
        <v>184</v>
      </c>
      <c r="N22" s="34" t="s">
        <v>184</v>
      </c>
      <c r="O22" s="34" t="s">
        <v>184</v>
      </c>
    </row>
    <row r="23" spans="1:15">
      <c r="A23" s="40" t="s">
        <v>185</v>
      </c>
      <c r="B23" s="40">
        <v>520</v>
      </c>
      <c r="C23" s="30" t="s">
        <v>199</v>
      </c>
      <c r="D23" s="34" t="s">
        <v>200</v>
      </c>
      <c r="E23" s="34" t="s">
        <v>191</v>
      </c>
      <c r="F23" s="34" t="s">
        <v>188</v>
      </c>
      <c r="G23" s="34" t="s">
        <v>184</v>
      </c>
      <c r="H23" s="34" t="s">
        <v>184</v>
      </c>
      <c r="I23" s="34" t="s">
        <v>184</v>
      </c>
      <c r="J23" s="34" t="s">
        <v>184</v>
      </c>
      <c r="K23" s="34" t="s">
        <v>184</v>
      </c>
      <c r="L23" s="34" t="s">
        <v>184</v>
      </c>
      <c r="M23" s="34" t="s">
        <v>184</v>
      </c>
      <c r="N23" s="34" t="s">
        <v>184</v>
      </c>
      <c r="O23" s="34" t="s">
        <v>184</v>
      </c>
    </row>
    <row r="24" spans="1:15">
      <c r="A24" s="40" t="s">
        <v>225</v>
      </c>
      <c r="B24" s="40">
        <v>520</v>
      </c>
      <c r="C24" s="30" t="s">
        <v>199</v>
      </c>
      <c r="D24" s="34" t="s">
        <v>231</v>
      </c>
      <c r="E24" s="34" t="s">
        <v>188</v>
      </c>
      <c r="F24" s="34" t="s">
        <v>184</v>
      </c>
      <c r="G24" s="34" t="s">
        <v>184</v>
      </c>
      <c r="H24" s="34" t="s">
        <v>184</v>
      </c>
      <c r="I24" s="34" t="s">
        <v>184</v>
      </c>
      <c r="J24" s="34" t="s">
        <v>184</v>
      </c>
      <c r="K24" s="34" t="s">
        <v>184</v>
      </c>
      <c r="L24" s="34" t="s">
        <v>184</v>
      </c>
      <c r="M24" s="34" t="s">
        <v>184</v>
      </c>
      <c r="N24" s="34" t="s">
        <v>184</v>
      </c>
      <c r="O24" s="34" t="s">
        <v>184</v>
      </c>
    </row>
    <row r="25" spans="1:15">
      <c r="A25" s="40" t="s">
        <v>242</v>
      </c>
      <c r="B25" s="40">
        <v>520</v>
      </c>
      <c r="C25" s="30" t="s">
        <v>199</v>
      </c>
      <c r="D25" s="34" t="s">
        <v>246</v>
      </c>
      <c r="E25" s="34" t="s">
        <v>188</v>
      </c>
      <c r="F25" s="34" t="s">
        <v>188</v>
      </c>
      <c r="G25" s="34" t="s">
        <v>184</v>
      </c>
      <c r="H25" s="34" t="s">
        <v>184</v>
      </c>
      <c r="I25" s="34" t="s">
        <v>184</v>
      </c>
      <c r="J25" s="34" t="s">
        <v>184</v>
      </c>
      <c r="K25" s="34" t="s">
        <v>184</v>
      </c>
      <c r="L25" s="34" t="s">
        <v>184</v>
      </c>
      <c r="M25" s="34" t="s">
        <v>184</v>
      </c>
      <c r="N25" s="34" t="s">
        <v>184</v>
      </c>
      <c r="O25" s="34" t="s">
        <v>184</v>
      </c>
    </row>
    <row r="26" spans="1:15">
      <c r="A26" s="40" t="s">
        <v>252</v>
      </c>
      <c r="B26" s="40">
        <v>520</v>
      </c>
      <c r="C26" s="30" t="s">
        <v>199</v>
      </c>
      <c r="D26" s="34" t="s">
        <v>256</v>
      </c>
      <c r="E26" s="34" t="s">
        <v>188</v>
      </c>
      <c r="F26" s="34" t="s">
        <v>184</v>
      </c>
      <c r="G26" s="34" t="s">
        <v>184</v>
      </c>
      <c r="H26" s="34" t="s">
        <v>184</v>
      </c>
      <c r="I26" s="34" t="s">
        <v>184</v>
      </c>
      <c r="J26" s="34" t="s">
        <v>184</v>
      </c>
      <c r="K26" s="34" t="s">
        <v>184</v>
      </c>
      <c r="L26" s="34" t="s">
        <v>184</v>
      </c>
      <c r="M26" s="34" t="s">
        <v>184</v>
      </c>
      <c r="N26" s="34" t="s">
        <v>184</v>
      </c>
      <c r="O26" s="34" t="s">
        <v>184</v>
      </c>
    </row>
    <row r="27" spans="1:15">
      <c r="A27" s="40" t="s">
        <v>263</v>
      </c>
      <c r="B27" s="40">
        <v>520</v>
      </c>
      <c r="C27" s="30" t="s">
        <v>199</v>
      </c>
      <c r="D27" s="34" t="s">
        <v>265</v>
      </c>
      <c r="E27" s="34" t="s">
        <v>188</v>
      </c>
      <c r="F27" s="34" t="s">
        <v>184</v>
      </c>
      <c r="G27" s="34" t="s">
        <v>184</v>
      </c>
      <c r="H27" s="34" t="s">
        <v>184</v>
      </c>
      <c r="I27" s="34" t="s">
        <v>184</v>
      </c>
      <c r="J27" s="34" t="s">
        <v>184</v>
      </c>
      <c r="K27" s="34" t="s">
        <v>184</v>
      </c>
      <c r="L27" s="34" t="s">
        <v>184</v>
      </c>
      <c r="M27" s="34" t="s">
        <v>184</v>
      </c>
      <c r="N27" s="34" t="s">
        <v>184</v>
      </c>
      <c r="O27" s="34" t="s">
        <v>184</v>
      </c>
    </row>
    <row r="28" spans="1:15">
      <c r="A28" s="40" t="s">
        <v>185</v>
      </c>
      <c r="B28" s="40">
        <v>521</v>
      </c>
      <c r="C28" s="30" t="s">
        <v>218</v>
      </c>
      <c r="D28" s="34" t="s">
        <v>219</v>
      </c>
      <c r="E28" s="34" t="s">
        <v>220</v>
      </c>
      <c r="F28" s="34" t="s">
        <v>221</v>
      </c>
      <c r="G28" s="34" t="s">
        <v>222</v>
      </c>
      <c r="H28" s="34" t="s">
        <v>223</v>
      </c>
      <c r="I28" s="34" t="s">
        <v>224</v>
      </c>
      <c r="J28" s="34" t="s">
        <v>223</v>
      </c>
      <c r="K28" s="34" t="s">
        <v>222</v>
      </c>
      <c r="L28" s="34" t="s">
        <v>184</v>
      </c>
      <c r="M28" s="34" t="s">
        <v>184</v>
      </c>
      <c r="N28" s="34" t="s">
        <v>184</v>
      </c>
      <c r="O28" s="34" t="s">
        <v>184</v>
      </c>
    </row>
    <row r="29" spans="1:15">
      <c r="A29" s="40" t="s">
        <v>225</v>
      </c>
      <c r="B29" s="40">
        <v>521</v>
      </c>
      <c r="C29" s="30" t="s">
        <v>218</v>
      </c>
      <c r="D29" s="34" t="s">
        <v>273</v>
      </c>
      <c r="E29" s="34" t="s">
        <v>223</v>
      </c>
      <c r="F29" s="34" t="s">
        <v>224</v>
      </c>
      <c r="G29" s="34" t="s">
        <v>223</v>
      </c>
      <c r="H29" s="34" t="s">
        <v>222</v>
      </c>
      <c r="I29" s="34" t="s">
        <v>184</v>
      </c>
      <c r="J29" s="34" t="s">
        <v>184</v>
      </c>
      <c r="K29" s="34" t="s">
        <v>184</v>
      </c>
      <c r="L29" s="34" t="s">
        <v>184</v>
      </c>
      <c r="M29" s="34" t="s">
        <v>184</v>
      </c>
      <c r="N29" s="34" t="s">
        <v>184</v>
      </c>
      <c r="O29" s="34" t="s">
        <v>184</v>
      </c>
    </row>
    <row r="30" spans="1:15">
      <c r="A30" s="40" t="s">
        <v>242</v>
      </c>
      <c r="B30" s="40">
        <v>521</v>
      </c>
      <c r="C30" s="30" t="s">
        <v>218</v>
      </c>
      <c r="D30" s="34" t="s">
        <v>275</v>
      </c>
      <c r="E30" s="34" t="s">
        <v>223</v>
      </c>
      <c r="F30" s="34" t="s">
        <v>224</v>
      </c>
      <c r="G30" s="34" t="s">
        <v>223</v>
      </c>
      <c r="H30" s="34" t="s">
        <v>222</v>
      </c>
      <c r="I30" s="34" t="s">
        <v>276</v>
      </c>
      <c r="J30" s="34" t="s">
        <v>222</v>
      </c>
      <c r="K30" s="34" t="s">
        <v>184</v>
      </c>
      <c r="L30" s="34" t="s">
        <v>184</v>
      </c>
      <c r="M30" s="34" t="s">
        <v>184</v>
      </c>
      <c r="N30" s="34" t="s">
        <v>184</v>
      </c>
      <c r="O30" s="34" t="s">
        <v>184</v>
      </c>
    </row>
    <row r="31" spans="1:15">
      <c r="A31" s="40" t="s">
        <v>252</v>
      </c>
      <c r="B31" s="40">
        <v>521</v>
      </c>
      <c r="C31" s="30" t="s">
        <v>218</v>
      </c>
      <c r="D31" s="34" t="s">
        <v>275</v>
      </c>
      <c r="E31" s="34" t="s">
        <v>276</v>
      </c>
      <c r="F31" s="34" t="s">
        <v>222</v>
      </c>
      <c r="G31" s="34" t="s">
        <v>191</v>
      </c>
      <c r="H31" s="34" t="s">
        <v>188</v>
      </c>
      <c r="I31" s="34" t="s">
        <v>184</v>
      </c>
      <c r="J31" s="34" t="s">
        <v>184</v>
      </c>
      <c r="K31" s="34" t="s">
        <v>184</v>
      </c>
      <c r="L31" s="34" t="s">
        <v>184</v>
      </c>
      <c r="M31" s="34" t="s">
        <v>184</v>
      </c>
      <c r="N31" s="34" t="s">
        <v>184</v>
      </c>
      <c r="O31" s="34" t="s">
        <v>184</v>
      </c>
    </row>
    <row r="32" spans="1:15">
      <c r="A32" s="40" t="s">
        <v>263</v>
      </c>
      <c r="B32" s="40">
        <v>521</v>
      </c>
      <c r="C32" s="30" t="s">
        <v>218</v>
      </c>
      <c r="D32" s="34" t="s">
        <v>278</v>
      </c>
      <c r="E32" s="34" t="s">
        <v>276</v>
      </c>
      <c r="F32" s="34" t="s">
        <v>222</v>
      </c>
      <c r="G32" s="34" t="s">
        <v>279</v>
      </c>
      <c r="H32" s="34" t="s">
        <v>184</v>
      </c>
      <c r="I32" s="34" t="s">
        <v>184</v>
      </c>
      <c r="J32" s="34" t="s">
        <v>184</v>
      </c>
      <c r="K32" s="34" t="s">
        <v>184</v>
      </c>
      <c r="L32" s="34" t="s">
        <v>184</v>
      </c>
      <c r="M32" s="34" t="s">
        <v>184</v>
      </c>
      <c r="N32" s="34" t="s">
        <v>184</v>
      </c>
      <c r="O32" s="34" t="s">
        <v>184</v>
      </c>
    </row>
    <row r="33" spans="1:15">
      <c r="A33" s="40" t="s">
        <v>185</v>
      </c>
      <c r="B33" s="40">
        <v>526</v>
      </c>
      <c r="C33" s="30" t="s">
        <v>215</v>
      </c>
      <c r="D33" s="34" t="s">
        <v>216</v>
      </c>
      <c r="E33" s="34" t="s">
        <v>217</v>
      </c>
      <c r="F33" s="34" t="s">
        <v>184</v>
      </c>
      <c r="G33" s="34" t="s">
        <v>184</v>
      </c>
      <c r="H33" s="34" t="s">
        <v>184</v>
      </c>
      <c r="I33" s="34" t="s">
        <v>184</v>
      </c>
      <c r="J33" s="34" t="s">
        <v>184</v>
      </c>
      <c r="K33" s="34" t="s">
        <v>184</v>
      </c>
      <c r="L33" s="34" t="s">
        <v>184</v>
      </c>
      <c r="M33" s="34" t="s">
        <v>184</v>
      </c>
      <c r="N33" s="34" t="s">
        <v>184</v>
      </c>
      <c r="O33" s="34" t="s">
        <v>184</v>
      </c>
    </row>
    <row r="34" spans="1:15">
      <c r="A34" s="40" t="s">
        <v>225</v>
      </c>
      <c r="B34" s="40">
        <v>526</v>
      </c>
      <c r="C34" s="30" t="s">
        <v>215</v>
      </c>
      <c r="D34" s="34" t="s">
        <v>272</v>
      </c>
      <c r="E34" s="34" t="s">
        <v>217</v>
      </c>
      <c r="F34" s="34" t="s">
        <v>184</v>
      </c>
      <c r="G34" s="34" t="s">
        <v>184</v>
      </c>
      <c r="H34" s="34" t="s">
        <v>184</v>
      </c>
      <c r="I34" s="34" t="s">
        <v>184</v>
      </c>
      <c r="J34" s="34" t="s">
        <v>184</v>
      </c>
      <c r="K34" s="34" t="s">
        <v>184</v>
      </c>
      <c r="L34" s="34" t="s">
        <v>184</v>
      </c>
      <c r="M34" s="34" t="s">
        <v>184</v>
      </c>
      <c r="N34" s="34" t="s">
        <v>184</v>
      </c>
      <c r="O34" s="34" t="s">
        <v>184</v>
      </c>
    </row>
    <row r="35" spans="1:15">
      <c r="A35" s="40" t="s">
        <v>242</v>
      </c>
      <c r="B35" s="40">
        <v>526</v>
      </c>
      <c r="C35" s="30" t="s">
        <v>215</v>
      </c>
      <c r="D35" s="34" t="s">
        <v>274</v>
      </c>
      <c r="E35" s="34" t="s">
        <v>217</v>
      </c>
      <c r="F35" s="34" t="s">
        <v>184</v>
      </c>
      <c r="G35" s="34" t="s">
        <v>184</v>
      </c>
      <c r="H35" s="34" t="s">
        <v>184</v>
      </c>
      <c r="I35" s="34" t="s">
        <v>184</v>
      </c>
      <c r="J35" s="34" t="s">
        <v>184</v>
      </c>
      <c r="K35" s="34" t="s">
        <v>184</v>
      </c>
      <c r="L35" s="34" t="s">
        <v>184</v>
      </c>
      <c r="M35" s="34" t="s">
        <v>184</v>
      </c>
      <c r="N35" s="34" t="s">
        <v>184</v>
      </c>
      <c r="O35" s="34" t="s">
        <v>184</v>
      </c>
    </row>
    <row r="36" spans="1:15">
      <c r="A36" s="40" t="s">
        <v>252</v>
      </c>
      <c r="B36" s="40">
        <v>526</v>
      </c>
      <c r="C36" s="30" t="s">
        <v>215</v>
      </c>
      <c r="D36" s="34" t="s">
        <v>274</v>
      </c>
      <c r="E36" s="34" t="s">
        <v>217</v>
      </c>
      <c r="F36" s="34" t="s">
        <v>184</v>
      </c>
      <c r="G36" s="34" t="s">
        <v>184</v>
      </c>
      <c r="H36" s="34" t="s">
        <v>184</v>
      </c>
      <c r="I36" s="34" t="s">
        <v>184</v>
      </c>
      <c r="J36" s="34" t="s">
        <v>184</v>
      </c>
      <c r="K36" s="34" t="s">
        <v>184</v>
      </c>
      <c r="L36" s="34" t="s">
        <v>184</v>
      </c>
      <c r="M36" s="34" t="s">
        <v>184</v>
      </c>
      <c r="N36" s="34" t="s">
        <v>184</v>
      </c>
      <c r="O36" s="34" t="s">
        <v>184</v>
      </c>
    </row>
    <row r="37" spans="1:15">
      <c r="A37" s="40" t="s">
        <v>263</v>
      </c>
      <c r="B37" s="40">
        <v>526</v>
      </c>
      <c r="C37" s="30" t="s">
        <v>215</v>
      </c>
      <c r="D37" s="34" t="s">
        <v>277</v>
      </c>
      <c r="E37" s="34" t="s">
        <v>217</v>
      </c>
      <c r="F37" s="34" t="s">
        <v>184</v>
      </c>
      <c r="G37" s="34" t="s">
        <v>184</v>
      </c>
      <c r="H37" s="34" t="s">
        <v>184</v>
      </c>
      <c r="I37" s="34" t="s">
        <v>184</v>
      </c>
      <c r="J37" s="34" t="s">
        <v>184</v>
      </c>
      <c r="K37" s="34" t="s">
        <v>184</v>
      </c>
      <c r="L37" s="34" t="s">
        <v>184</v>
      </c>
      <c r="M37" s="34" t="s">
        <v>184</v>
      </c>
      <c r="N37" s="34" t="s">
        <v>184</v>
      </c>
      <c r="O37" s="34" t="s">
        <v>184</v>
      </c>
    </row>
    <row r="38" spans="1:15">
      <c r="A38" s="40" t="s">
        <v>185</v>
      </c>
      <c r="B38" s="40">
        <v>530</v>
      </c>
      <c r="C38" s="30" t="s">
        <v>201</v>
      </c>
      <c r="D38" s="34" t="s">
        <v>202</v>
      </c>
      <c r="E38" s="34" t="s">
        <v>203</v>
      </c>
      <c r="F38" s="34" t="s">
        <v>184</v>
      </c>
      <c r="G38" s="34" t="s">
        <v>184</v>
      </c>
      <c r="H38" s="34" t="s">
        <v>184</v>
      </c>
      <c r="I38" s="34" t="s">
        <v>184</v>
      </c>
      <c r="J38" s="34" t="s">
        <v>184</v>
      </c>
      <c r="K38" s="34" t="s">
        <v>184</v>
      </c>
      <c r="L38" s="34" t="s">
        <v>184</v>
      </c>
      <c r="M38" s="34" t="s">
        <v>184</v>
      </c>
      <c r="N38" s="34" t="s">
        <v>184</v>
      </c>
      <c r="O38" s="34" t="s">
        <v>184</v>
      </c>
    </row>
    <row r="39" spans="1:15">
      <c r="A39" s="40" t="s">
        <v>225</v>
      </c>
      <c r="B39" s="40">
        <v>530</v>
      </c>
      <c r="C39" s="30" t="s">
        <v>201</v>
      </c>
      <c r="D39" s="34" t="s">
        <v>232</v>
      </c>
      <c r="E39" s="34" t="s">
        <v>233</v>
      </c>
      <c r="F39" s="34" t="s">
        <v>184</v>
      </c>
      <c r="G39" s="34" t="s">
        <v>184</v>
      </c>
      <c r="H39" s="34" t="s">
        <v>184</v>
      </c>
      <c r="I39" s="34" t="s">
        <v>184</v>
      </c>
      <c r="J39" s="34" t="s">
        <v>184</v>
      </c>
      <c r="K39" s="34" t="s">
        <v>184</v>
      </c>
      <c r="L39" s="34" t="s">
        <v>184</v>
      </c>
      <c r="M39" s="34" t="s">
        <v>184</v>
      </c>
      <c r="N39" s="34" t="s">
        <v>184</v>
      </c>
      <c r="O39" s="34" t="s">
        <v>184</v>
      </c>
    </row>
    <row r="40" spans="1:15">
      <c r="A40" s="40" t="s">
        <v>242</v>
      </c>
      <c r="B40" s="40">
        <v>530</v>
      </c>
      <c r="C40" s="30" t="s">
        <v>201</v>
      </c>
      <c r="D40" s="34" t="s">
        <v>232</v>
      </c>
      <c r="E40" s="34" t="s">
        <v>233</v>
      </c>
      <c r="F40" s="34" t="s">
        <v>184</v>
      </c>
      <c r="G40" s="34" t="s">
        <v>184</v>
      </c>
      <c r="H40" s="34" t="s">
        <v>184</v>
      </c>
      <c r="I40" s="34" t="s">
        <v>184</v>
      </c>
      <c r="J40" s="34" t="s">
        <v>184</v>
      </c>
      <c r="K40" s="34" t="s">
        <v>184</v>
      </c>
      <c r="L40" s="34" t="s">
        <v>184</v>
      </c>
      <c r="M40" s="34" t="s">
        <v>184</v>
      </c>
      <c r="N40" s="34" t="s">
        <v>184</v>
      </c>
      <c r="O40" s="34" t="s">
        <v>184</v>
      </c>
    </row>
    <row r="41" spans="1:15">
      <c r="A41" s="40" t="s">
        <v>252</v>
      </c>
      <c r="B41" s="40">
        <v>530</v>
      </c>
      <c r="C41" s="30" t="s">
        <v>201</v>
      </c>
      <c r="D41" s="34" t="s">
        <v>232</v>
      </c>
      <c r="E41" s="34" t="s">
        <v>233</v>
      </c>
      <c r="F41" s="34" t="s">
        <v>184</v>
      </c>
      <c r="G41" s="34" t="s">
        <v>184</v>
      </c>
      <c r="H41" s="34" t="s">
        <v>184</v>
      </c>
      <c r="I41" s="34" t="s">
        <v>184</v>
      </c>
      <c r="J41" s="34" t="s">
        <v>184</v>
      </c>
      <c r="K41" s="34" t="s">
        <v>184</v>
      </c>
      <c r="L41" s="34" t="s">
        <v>184</v>
      </c>
      <c r="M41" s="34" t="s">
        <v>184</v>
      </c>
      <c r="N41" s="34" t="s">
        <v>184</v>
      </c>
      <c r="O41" s="34" t="s">
        <v>184</v>
      </c>
    </row>
    <row r="42" spans="1:15">
      <c r="A42" s="40" t="s">
        <v>263</v>
      </c>
      <c r="B42" s="40">
        <v>530</v>
      </c>
      <c r="C42" s="30" t="s">
        <v>201</v>
      </c>
      <c r="D42" s="34" t="s">
        <v>232</v>
      </c>
      <c r="E42" s="34" t="s">
        <v>233</v>
      </c>
      <c r="F42" s="34" t="s">
        <v>184</v>
      </c>
      <c r="G42" s="34" t="s">
        <v>184</v>
      </c>
      <c r="H42" s="34" t="s">
        <v>184</v>
      </c>
      <c r="I42" s="34" t="s">
        <v>184</v>
      </c>
      <c r="J42" s="34" t="s">
        <v>184</v>
      </c>
      <c r="K42" s="34" t="s">
        <v>184</v>
      </c>
      <c r="L42" s="34" t="s">
        <v>184</v>
      </c>
      <c r="M42" s="34" t="s">
        <v>184</v>
      </c>
      <c r="N42" s="34" t="s">
        <v>184</v>
      </c>
      <c r="O42" s="34" t="s">
        <v>184</v>
      </c>
    </row>
    <row r="43" spans="1:15">
      <c r="A43" s="40" t="s">
        <v>185</v>
      </c>
      <c r="B43" s="40">
        <v>534</v>
      </c>
      <c r="C43" s="30" t="s">
        <v>189</v>
      </c>
      <c r="D43" s="34" t="s">
        <v>190</v>
      </c>
      <c r="E43" s="34" t="s">
        <v>191</v>
      </c>
      <c r="F43" s="34" t="s">
        <v>188</v>
      </c>
      <c r="G43" s="34" t="s">
        <v>184</v>
      </c>
      <c r="H43" s="34" t="s">
        <v>184</v>
      </c>
      <c r="I43" s="34" t="s">
        <v>184</v>
      </c>
      <c r="J43" s="34" t="s">
        <v>184</v>
      </c>
      <c r="K43" s="34" t="s">
        <v>184</v>
      </c>
      <c r="L43" s="34" t="s">
        <v>184</v>
      </c>
      <c r="M43" s="34" t="s">
        <v>184</v>
      </c>
      <c r="N43" s="34" t="s">
        <v>184</v>
      </c>
      <c r="O43" s="34" t="s">
        <v>184</v>
      </c>
    </row>
    <row r="44" spans="1:15">
      <c r="A44" s="40" t="s">
        <v>225</v>
      </c>
      <c r="B44" s="40">
        <v>534</v>
      </c>
      <c r="C44" s="30" t="s">
        <v>189</v>
      </c>
      <c r="D44" s="34" t="s">
        <v>226</v>
      </c>
      <c r="E44" s="34" t="s">
        <v>191</v>
      </c>
      <c r="F44" s="34" t="s">
        <v>188</v>
      </c>
      <c r="G44" s="34" t="s">
        <v>184</v>
      </c>
      <c r="H44" s="34" t="s">
        <v>184</v>
      </c>
      <c r="I44" s="34" t="s">
        <v>184</v>
      </c>
      <c r="J44" s="34" t="s">
        <v>184</v>
      </c>
      <c r="K44" s="34" t="s">
        <v>184</v>
      </c>
      <c r="L44" s="34" t="s">
        <v>184</v>
      </c>
      <c r="M44" s="34" t="s">
        <v>184</v>
      </c>
      <c r="N44" s="34" t="s">
        <v>184</v>
      </c>
      <c r="O44" s="34" t="s">
        <v>184</v>
      </c>
    </row>
    <row r="45" spans="1:15">
      <c r="A45" s="40" t="s">
        <v>242</v>
      </c>
      <c r="B45" s="40">
        <v>534</v>
      </c>
      <c r="C45" s="30" t="s">
        <v>189</v>
      </c>
      <c r="D45" s="34" t="s">
        <v>243</v>
      </c>
      <c r="E45" s="34" t="s">
        <v>191</v>
      </c>
      <c r="F45" s="34" t="s">
        <v>188</v>
      </c>
      <c r="G45" s="34" t="s">
        <v>184</v>
      </c>
      <c r="H45" s="34" t="s">
        <v>184</v>
      </c>
      <c r="I45" s="34" t="s">
        <v>184</v>
      </c>
      <c r="J45" s="34" t="s">
        <v>184</v>
      </c>
      <c r="K45" s="34" t="s">
        <v>184</v>
      </c>
      <c r="L45" s="34" t="s">
        <v>184</v>
      </c>
      <c r="M45" s="34" t="s">
        <v>184</v>
      </c>
      <c r="N45" s="34" t="s">
        <v>184</v>
      </c>
      <c r="O45" s="34" t="s">
        <v>184</v>
      </c>
    </row>
    <row r="46" spans="1:15">
      <c r="A46" s="40" t="s">
        <v>252</v>
      </c>
      <c r="B46" s="40">
        <v>534</v>
      </c>
      <c r="C46" s="30" t="s">
        <v>189</v>
      </c>
      <c r="D46" s="34" t="s">
        <v>253</v>
      </c>
      <c r="E46" s="34" t="s">
        <v>188</v>
      </c>
      <c r="F46" s="34" t="s">
        <v>184</v>
      </c>
      <c r="G46" s="34" t="s">
        <v>184</v>
      </c>
      <c r="H46" s="34" t="s">
        <v>184</v>
      </c>
      <c r="I46" s="34" t="s">
        <v>184</v>
      </c>
      <c r="J46" s="34" t="s">
        <v>184</v>
      </c>
      <c r="K46" s="34" t="s">
        <v>184</v>
      </c>
      <c r="L46" s="34" t="s">
        <v>184</v>
      </c>
      <c r="M46" s="34" t="s">
        <v>184</v>
      </c>
      <c r="N46" s="34" t="s">
        <v>184</v>
      </c>
      <c r="O46" s="34" t="s">
        <v>184</v>
      </c>
    </row>
    <row r="47" spans="1:15">
      <c r="A47" s="40" t="s">
        <v>263</v>
      </c>
      <c r="B47" s="40">
        <v>534</v>
      </c>
      <c r="C47" s="30" t="s">
        <v>189</v>
      </c>
      <c r="D47" s="34" t="s">
        <v>264</v>
      </c>
      <c r="E47" s="34" t="s">
        <v>188</v>
      </c>
      <c r="F47" s="34" t="s">
        <v>184</v>
      </c>
      <c r="G47" s="34" t="s">
        <v>184</v>
      </c>
      <c r="H47" s="34" t="s">
        <v>184</v>
      </c>
      <c r="I47" s="34" t="s">
        <v>184</v>
      </c>
      <c r="J47" s="34" t="s">
        <v>184</v>
      </c>
      <c r="K47" s="34" t="s">
        <v>184</v>
      </c>
      <c r="L47" s="34" t="s">
        <v>184</v>
      </c>
      <c r="M47" s="34" t="s">
        <v>184</v>
      </c>
      <c r="N47" s="34" t="s">
        <v>184</v>
      </c>
      <c r="O47" s="34" t="s">
        <v>184</v>
      </c>
    </row>
    <row r="48" spans="1:15">
      <c r="A48" s="40" t="s">
        <v>185</v>
      </c>
      <c r="B48" s="40">
        <v>535</v>
      </c>
      <c r="C48" s="30" t="s">
        <v>195</v>
      </c>
      <c r="D48" s="34" t="s">
        <v>196</v>
      </c>
      <c r="E48" s="34" t="s">
        <v>197</v>
      </c>
      <c r="F48" s="34" t="s">
        <v>198</v>
      </c>
      <c r="G48" s="34" t="s">
        <v>184</v>
      </c>
      <c r="H48" s="34" t="s">
        <v>184</v>
      </c>
      <c r="I48" s="34" t="s">
        <v>184</v>
      </c>
      <c r="J48" s="34" t="s">
        <v>184</v>
      </c>
      <c r="K48" s="34" t="s">
        <v>184</v>
      </c>
      <c r="L48" s="34" t="s">
        <v>184</v>
      </c>
      <c r="M48" s="34" t="s">
        <v>184</v>
      </c>
      <c r="N48" s="34" t="s">
        <v>184</v>
      </c>
      <c r="O48" s="34" t="s">
        <v>184</v>
      </c>
    </row>
    <row r="49" spans="1:15">
      <c r="A49" s="40" t="s">
        <v>225</v>
      </c>
      <c r="B49" s="40">
        <v>535</v>
      </c>
      <c r="C49" s="30" t="s">
        <v>195</v>
      </c>
      <c r="D49" s="34" t="s">
        <v>227</v>
      </c>
      <c r="E49" s="34" t="s">
        <v>198</v>
      </c>
      <c r="F49" s="34" t="s">
        <v>228</v>
      </c>
      <c r="G49" s="34" t="s">
        <v>184</v>
      </c>
      <c r="H49" s="34" t="s">
        <v>184</v>
      </c>
      <c r="I49" s="34" t="s">
        <v>184</v>
      </c>
      <c r="J49" s="34" t="s">
        <v>184</v>
      </c>
      <c r="K49" s="34" t="s">
        <v>184</v>
      </c>
      <c r="L49" s="34" t="s">
        <v>184</v>
      </c>
      <c r="M49" s="34" t="s">
        <v>184</v>
      </c>
      <c r="N49" s="34" t="s">
        <v>184</v>
      </c>
      <c r="O49" s="34" t="s">
        <v>184</v>
      </c>
    </row>
    <row r="50" spans="1:15">
      <c r="A50" s="40" t="s">
        <v>242</v>
      </c>
      <c r="B50" s="40">
        <v>535</v>
      </c>
      <c r="C50" s="30" t="s">
        <v>195</v>
      </c>
      <c r="D50" s="34" t="s">
        <v>244</v>
      </c>
      <c r="E50" s="34" t="s">
        <v>228</v>
      </c>
      <c r="F50" s="34" t="s">
        <v>245</v>
      </c>
      <c r="G50" s="34" t="s">
        <v>184</v>
      </c>
      <c r="H50" s="34" t="s">
        <v>184</v>
      </c>
      <c r="I50" s="34" t="s">
        <v>184</v>
      </c>
      <c r="J50" s="34" t="s">
        <v>184</v>
      </c>
      <c r="K50" s="34" t="s">
        <v>184</v>
      </c>
      <c r="L50" s="34" t="s">
        <v>184</v>
      </c>
      <c r="M50" s="34" t="s">
        <v>184</v>
      </c>
      <c r="N50" s="34" t="s">
        <v>184</v>
      </c>
      <c r="O50" s="34" t="s">
        <v>184</v>
      </c>
    </row>
    <row r="51" spans="1:15">
      <c r="A51" s="40" t="s">
        <v>252</v>
      </c>
      <c r="B51" s="40">
        <v>535</v>
      </c>
      <c r="C51" s="30" t="s">
        <v>195</v>
      </c>
      <c r="D51" s="34" t="s">
        <v>254</v>
      </c>
      <c r="E51" s="34" t="s">
        <v>245</v>
      </c>
      <c r="F51" s="34" t="s">
        <v>255</v>
      </c>
      <c r="G51" s="34" t="s">
        <v>184</v>
      </c>
      <c r="H51" s="34" t="s">
        <v>184</v>
      </c>
      <c r="I51" s="34" t="s">
        <v>184</v>
      </c>
      <c r="J51" s="34" t="s">
        <v>184</v>
      </c>
      <c r="K51" s="34" t="s">
        <v>184</v>
      </c>
      <c r="L51" s="34" t="s">
        <v>184</v>
      </c>
      <c r="M51" s="34" t="s">
        <v>184</v>
      </c>
      <c r="N51" s="34" t="s">
        <v>184</v>
      </c>
      <c r="O51" s="34" t="s">
        <v>184</v>
      </c>
    </row>
    <row r="52" spans="1:15">
      <c r="A52" s="40" t="s">
        <v>263</v>
      </c>
      <c r="B52" s="40">
        <v>535</v>
      </c>
      <c r="C52" s="30" t="s">
        <v>195</v>
      </c>
      <c r="D52" s="34" t="s">
        <v>254</v>
      </c>
      <c r="E52" s="34" t="s">
        <v>255</v>
      </c>
      <c r="F52" s="34" t="s">
        <v>184</v>
      </c>
      <c r="G52" s="34" t="s">
        <v>184</v>
      </c>
      <c r="H52" s="34" t="s">
        <v>184</v>
      </c>
      <c r="I52" s="34" t="s">
        <v>184</v>
      </c>
      <c r="J52" s="34" t="s">
        <v>184</v>
      </c>
      <c r="K52" s="34" t="s">
        <v>184</v>
      </c>
      <c r="L52" s="34" t="s">
        <v>184</v>
      </c>
      <c r="M52" s="34" t="s">
        <v>184</v>
      </c>
      <c r="N52" s="34" t="s">
        <v>184</v>
      </c>
      <c r="O52" s="34" t="s">
        <v>184</v>
      </c>
    </row>
    <row r="53" spans="1:15">
      <c r="A53" s="40" t="s">
        <v>185</v>
      </c>
      <c r="B53" s="40">
        <v>537</v>
      </c>
      <c r="C53" s="30" t="s">
        <v>212</v>
      </c>
      <c r="D53" s="34" t="s">
        <v>213</v>
      </c>
      <c r="E53" s="34" t="s">
        <v>214</v>
      </c>
      <c r="F53" s="34" t="s">
        <v>184</v>
      </c>
      <c r="G53" s="34" t="s">
        <v>184</v>
      </c>
      <c r="H53" s="34" t="s">
        <v>184</v>
      </c>
      <c r="I53" s="34" t="s">
        <v>184</v>
      </c>
      <c r="J53" s="34" t="s">
        <v>184</v>
      </c>
      <c r="K53" s="34" t="s">
        <v>184</v>
      </c>
      <c r="L53" s="34" t="s">
        <v>184</v>
      </c>
      <c r="M53" s="34" t="s">
        <v>184</v>
      </c>
      <c r="N53" s="34" t="s">
        <v>184</v>
      </c>
      <c r="O53" s="34" t="s">
        <v>184</v>
      </c>
    </row>
    <row r="54" spans="1:15">
      <c r="A54" s="40" t="s">
        <v>242</v>
      </c>
      <c r="B54" s="40">
        <v>537</v>
      </c>
      <c r="C54" s="30" t="s">
        <v>212</v>
      </c>
      <c r="D54" s="34" t="s">
        <v>250</v>
      </c>
      <c r="E54" s="34" t="s">
        <v>214</v>
      </c>
      <c r="F54" s="34" t="s">
        <v>184</v>
      </c>
      <c r="G54" s="34" t="s">
        <v>184</v>
      </c>
      <c r="H54" s="34" t="s">
        <v>184</v>
      </c>
      <c r="I54" s="34" t="s">
        <v>184</v>
      </c>
      <c r="J54" s="34" t="s">
        <v>184</v>
      </c>
      <c r="K54" s="34" t="s">
        <v>184</v>
      </c>
      <c r="L54" s="34" t="s">
        <v>184</v>
      </c>
      <c r="M54" s="34" t="s">
        <v>184</v>
      </c>
      <c r="N54" s="34" t="s">
        <v>184</v>
      </c>
      <c r="O54" s="34" t="s">
        <v>184</v>
      </c>
    </row>
    <row r="55" spans="1:15">
      <c r="A55" s="40" t="s">
        <v>252</v>
      </c>
      <c r="B55" s="40">
        <v>537</v>
      </c>
      <c r="C55" s="30" t="s">
        <v>212</v>
      </c>
      <c r="D55" s="34" t="s">
        <v>250</v>
      </c>
      <c r="E55" s="34" t="s">
        <v>214</v>
      </c>
      <c r="F55" s="34" t="s">
        <v>184</v>
      </c>
      <c r="G55" s="34" t="s">
        <v>184</v>
      </c>
      <c r="H55" s="34" t="s">
        <v>184</v>
      </c>
      <c r="I55" s="34" t="s">
        <v>184</v>
      </c>
      <c r="J55" s="34" t="s">
        <v>184</v>
      </c>
      <c r="K55" s="34" t="s">
        <v>184</v>
      </c>
      <c r="L55" s="34" t="s">
        <v>184</v>
      </c>
      <c r="M55" s="34" t="s">
        <v>184</v>
      </c>
      <c r="N55" s="34" t="s">
        <v>184</v>
      </c>
      <c r="O55" s="34" t="s">
        <v>184</v>
      </c>
    </row>
    <row r="56" spans="1:15">
      <c r="A56" s="40" t="s">
        <v>263</v>
      </c>
      <c r="B56" s="40">
        <v>537</v>
      </c>
      <c r="C56" s="30" t="s">
        <v>212</v>
      </c>
      <c r="D56" s="34" t="s">
        <v>270</v>
      </c>
      <c r="E56" s="34" t="s">
        <v>214</v>
      </c>
      <c r="F56" s="34" t="s">
        <v>184</v>
      </c>
      <c r="G56" s="34" t="s">
        <v>184</v>
      </c>
      <c r="H56" s="34" t="s">
        <v>184</v>
      </c>
      <c r="I56" s="34" t="s">
        <v>184</v>
      </c>
      <c r="J56" s="34" t="s">
        <v>184</v>
      </c>
      <c r="K56" s="34" t="s">
        <v>184</v>
      </c>
      <c r="L56" s="34" t="s">
        <v>184</v>
      </c>
      <c r="M56" s="34" t="s">
        <v>184</v>
      </c>
      <c r="N56" s="34" t="s">
        <v>184</v>
      </c>
      <c r="O56" s="34" t="s">
        <v>184</v>
      </c>
    </row>
  </sheetData>
  <autoFilter ref="A2:O56" xr:uid="{00000000-0009-0000-0000-000008000000}"/>
  <sortState xmlns:xlrd2="http://schemas.microsoft.com/office/spreadsheetml/2017/richdata2" ref="A3:O56">
    <sortCondition ref="B3:B56"/>
  </sortState>
  <phoneticPr fontId="3"/>
  <pageMargins left="0.34" right="0.46" top="1" bottom="1" header="0.51200000000000001" footer="0.51200000000000001"/>
  <pageSetup paperSize="9" scale="55" orientation="landscape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A81"/>
  <sheetViews>
    <sheetView showZeros="0" zoomScale="55" workbookViewId="0">
      <selection activeCell="AQ36" sqref="AQ36"/>
    </sheetView>
  </sheetViews>
  <sheetFormatPr defaultColWidth="13.25" defaultRowHeight="17.25"/>
  <cols>
    <col min="1" max="1" width="3.75" style="2" customWidth="1"/>
    <col min="2" max="2" width="3.125" style="2" customWidth="1"/>
    <col min="3" max="3" width="5.875" style="2" customWidth="1"/>
    <col min="4" max="4" width="10.625" style="2" customWidth="1"/>
    <col min="5" max="5" width="6.125" style="2" hidden="1" customWidth="1"/>
    <col min="6" max="6" width="4" style="2" hidden="1" customWidth="1"/>
    <col min="7" max="7" width="12.75" style="2" hidden="1" customWidth="1"/>
    <col min="8" max="8" width="13.5" style="2" customWidth="1"/>
    <col min="9" max="9" width="46" style="15" customWidth="1"/>
    <col min="10" max="10" width="9.125" style="2" customWidth="1"/>
    <col min="11" max="11" width="3.625" style="13" hidden="1" customWidth="1"/>
    <col min="12" max="12" width="4.125" style="13" hidden="1" customWidth="1"/>
    <col min="13" max="13" width="3.375" style="13" hidden="1" customWidth="1"/>
    <col min="14" max="16" width="6.375" style="2" hidden="1" customWidth="1"/>
    <col min="17" max="17" width="3.375" style="2" hidden="1" customWidth="1"/>
    <col min="18" max="18" width="3.375" style="15" hidden="1" customWidth="1"/>
    <col min="19" max="20" width="6.375" style="2" hidden="1" customWidth="1"/>
    <col min="21" max="21" width="5.875" style="14" hidden="1" customWidth="1"/>
    <col min="22" max="22" width="6.75" style="2" customWidth="1"/>
    <col min="23" max="23" width="17" style="2" hidden="1" customWidth="1"/>
    <col min="24" max="24" width="3.75" style="16" hidden="1" customWidth="1"/>
    <col min="25" max="25" width="9" style="17" hidden="1" customWidth="1"/>
    <col min="26" max="26" width="12.25" style="19" hidden="1" customWidth="1"/>
    <col min="27" max="27" width="6.25" style="20" hidden="1" customWidth="1"/>
    <col min="28" max="28" width="12" style="19" hidden="1" customWidth="1"/>
    <col min="29" max="29" width="3.75" style="2" hidden="1" customWidth="1"/>
    <col min="30" max="30" width="5.125" style="2" hidden="1" customWidth="1"/>
    <col min="31" max="31" width="8.125" style="2" hidden="1" customWidth="1"/>
    <col min="32" max="32" width="35.125" style="2" hidden="1" customWidth="1"/>
    <col min="33" max="35" width="7.75" style="2" hidden="1" customWidth="1"/>
    <col min="36" max="37" width="7.875" style="2" hidden="1" customWidth="1"/>
    <col min="38" max="40" width="3.875" style="2" hidden="1" customWidth="1"/>
    <col min="41" max="41" width="3.875" style="13" hidden="1" customWidth="1"/>
    <col min="42" max="42" width="6.625" style="2" hidden="1" customWidth="1"/>
    <col min="43" max="43" width="13.25" style="2"/>
    <col min="44" max="44" width="7.75" style="2" customWidth="1"/>
    <col min="45" max="45" width="10.125" style="2" customWidth="1"/>
    <col min="46" max="46" width="13.25" style="2" customWidth="1"/>
    <col min="47" max="51" width="13.25" style="2" hidden="1" customWidth="1"/>
    <col min="52" max="16384" width="13.25" style="2"/>
  </cols>
  <sheetData>
    <row r="1" spans="1:53" ht="22.5" customHeight="1" thickBot="1">
      <c r="B1" s="3" t="s">
        <v>78</v>
      </c>
      <c r="C1" s="3" t="s">
        <v>79</v>
      </c>
      <c r="D1" s="3" t="s">
        <v>80</v>
      </c>
      <c r="E1" s="3" t="s">
        <v>81</v>
      </c>
      <c r="F1" s="3" t="s">
        <v>82</v>
      </c>
      <c r="G1" s="3" t="s">
        <v>81</v>
      </c>
      <c r="H1" s="3" t="s">
        <v>83</v>
      </c>
      <c r="I1" s="192" t="s">
        <v>84</v>
      </c>
      <c r="J1" s="3" t="s">
        <v>85</v>
      </c>
      <c r="K1" s="4" t="s">
        <v>86</v>
      </c>
      <c r="L1" s="4" t="s">
        <v>86</v>
      </c>
      <c r="M1" s="4" t="s">
        <v>87</v>
      </c>
      <c r="N1" s="3"/>
      <c r="O1" s="5" t="s">
        <v>88</v>
      </c>
      <c r="P1" s="5"/>
      <c r="Q1" s="5"/>
      <c r="R1" s="6"/>
      <c r="S1" s="5"/>
      <c r="T1" s="184">
        <f>[1]書込!$B$3</f>
        <v>45719</v>
      </c>
      <c r="U1" s="121"/>
      <c r="V1" s="3" t="s">
        <v>89</v>
      </c>
      <c r="W1" s="3" t="s">
        <v>90</v>
      </c>
      <c r="X1" s="7" t="s">
        <v>91</v>
      </c>
      <c r="Y1" s="8" t="s">
        <v>92</v>
      </c>
      <c r="Z1" s="9" t="s">
        <v>93</v>
      </c>
      <c r="AA1" s="10"/>
      <c r="AB1" s="9"/>
      <c r="AC1" s="3" t="s">
        <v>73</v>
      </c>
      <c r="AD1" s="3" t="s">
        <v>94</v>
      </c>
      <c r="AE1" s="3" t="s">
        <v>95</v>
      </c>
      <c r="AF1" s="3" t="s">
        <v>96</v>
      </c>
      <c r="AG1" s="3" t="s">
        <v>97</v>
      </c>
      <c r="AH1" s="3" t="s">
        <v>98</v>
      </c>
      <c r="AI1" s="3" t="s">
        <v>99</v>
      </c>
      <c r="AJ1" s="3"/>
      <c r="AK1" s="3" t="s">
        <v>100</v>
      </c>
      <c r="AL1" s="3"/>
      <c r="AM1" s="3"/>
      <c r="AN1" s="3"/>
      <c r="AO1" s="4"/>
      <c r="AQ1" s="11" t="s">
        <v>101</v>
      </c>
      <c r="AS1" s="2" t="s">
        <v>102</v>
      </c>
    </row>
    <row r="2" spans="1:53" ht="22.5" customHeight="1">
      <c r="A2" s="12"/>
      <c r="B2" s="123" t="s">
        <v>78</v>
      </c>
      <c r="C2" s="124" t="s">
        <v>79</v>
      </c>
      <c r="D2" s="124" t="s">
        <v>80</v>
      </c>
      <c r="E2" s="124" t="s">
        <v>81</v>
      </c>
      <c r="F2" s="124" t="s">
        <v>82</v>
      </c>
      <c r="G2" s="124" t="s">
        <v>81</v>
      </c>
      <c r="H2" s="124" t="s">
        <v>83</v>
      </c>
      <c r="I2" s="193" t="s">
        <v>84</v>
      </c>
      <c r="J2" s="124" t="s">
        <v>85</v>
      </c>
      <c r="K2" s="125" t="s">
        <v>86</v>
      </c>
      <c r="L2" s="125" t="s">
        <v>86</v>
      </c>
      <c r="M2" s="126" t="s">
        <v>87</v>
      </c>
      <c r="N2" s="127"/>
      <c r="O2" s="128" t="s">
        <v>88</v>
      </c>
      <c r="P2" s="129"/>
      <c r="Q2" s="129"/>
      <c r="R2" s="130"/>
      <c r="S2" s="131" t="s">
        <v>125</v>
      </c>
      <c r="T2" s="173">
        <v>0</v>
      </c>
      <c r="U2" s="132" t="s">
        <v>126</v>
      </c>
      <c r="V2" s="124" t="s">
        <v>89</v>
      </c>
      <c r="W2" s="124" t="s">
        <v>90</v>
      </c>
      <c r="X2" s="133" t="s">
        <v>91</v>
      </c>
      <c r="Y2" s="134" t="s">
        <v>92</v>
      </c>
      <c r="Z2" s="135" t="s">
        <v>93</v>
      </c>
      <c r="AA2" s="136"/>
      <c r="AB2" s="137"/>
      <c r="AC2" s="138" t="s">
        <v>73</v>
      </c>
      <c r="AD2" s="139" t="s">
        <v>127</v>
      </c>
      <c r="AE2" s="139" t="s">
        <v>128</v>
      </c>
      <c r="AF2" s="140" t="s">
        <v>129</v>
      </c>
      <c r="AG2" s="141" t="s">
        <v>97</v>
      </c>
      <c r="AH2" s="138" t="s">
        <v>98</v>
      </c>
      <c r="AI2" s="124" t="s">
        <v>99</v>
      </c>
      <c r="AJ2" s="142"/>
      <c r="AK2" s="142" t="s">
        <v>100</v>
      </c>
      <c r="AL2" s="142"/>
      <c r="AM2" s="142"/>
      <c r="AN2" s="142"/>
      <c r="AO2" s="143"/>
      <c r="AP2" s="144"/>
      <c r="AQ2" s="145" t="s">
        <v>101</v>
      </c>
      <c r="AR2" s="146"/>
      <c r="AS2" s="147" t="s">
        <v>130</v>
      </c>
      <c r="AT2" s="148"/>
      <c r="AU2" s="148"/>
      <c r="AV2" s="148"/>
      <c r="AW2" s="148"/>
      <c r="AX2" s="148"/>
      <c r="AY2" s="148"/>
      <c r="AZ2" s="148"/>
      <c r="BA2" s="148"/>
    </row>
    <row r="3" spans="1:53" ht="22.5" customHeight="1">
      <c r="A3" s="12"/>
      <c r="B3" s="149" t="s">
        <v>103</v>
      </c>
      <c r="C3" s="139" t="s">
        <v>104</v>
      </c>
      <c r="D3" s="150"/>
      <c r="E3" s="139" t="s">
        <v>105</v>
      </c>
      <c r="F3" s="139" t="s">
        <v>106</v>
      </c>
      <c r="G3" s="139" t="s">
        <v>107</v>
      </c>
      <c r="H3" s="139" t="s">
        <v>108</v>
      </c>
      <c r="I3" s="194"/>
      <c r="J3" s="139"/>
      <c r="K3" s="151" t="s">
        <v>109</v>
      </c>
      <c r="L3" s="151" t="s">
        <v>109</v>
      </c>
      <c r="M3" s="151" t="s">
        <v>107</v>
      </c>
      <c r="N3" s="139" t="s">
        <v>131</v>
      </c>
      <c r="O3" s="152" t="s">
        <v>132</v>
      </c>
      <c r="P3" s="152" t="s">
        <v>110</v>
      </c>
      <c r="Q3" s="152" t="s">
        <v>133</v>
      </c>
      <c r="R3" s="153" t="s">
        <v>134</v>
      </c>
      <c r="S3" s="154" t="s">
        <v>111</v>
      </c>
      <c r="T3" s="173" t="s">
        <v>110</v>
      </c>
      <c r="U3" s="155" t="s">
        <v>112</v>
      </c>
      <c r="V3" s="139" t="s">
        <v>113</v>
      </c>
      <c r="W3" s="139"/>
      <c r="X3" s="156" t="s">
        <v>114</v>
      </c>
      <c r="Y3" s="153" t="s">
        <v>115</v>
      </c>
      <c r="Z3" s="152" t="s">
        <v>116</v>
      </c>
      <c r="AA3" s="157" t="s">
        <v>117</v>
      </c>
      <c r="AB3" s="152" t="s">
        <v>118</v>
      </c>
      <c r="AC3" s="158" t="s">
        <v>119</v>
      </c>
      <c r="AD3" s="150"/>
      <c r="AE3" s="150"/>
      <c r="AF3" s="150"/>
      <c r="AG3" s="159" t="s">
        <v>120</v>
      </c>
      <c r="AH3" s="158" t="s">
        <v>121</v>
      </c>
      <c r="AI3" s="158" t="s">
        <v>121</v>
      </c>
      <c r="AJ3" s="160" t="s">
        <v>74</v>
      </c>
      <c r="AK3" s="160" t="s">
        <v>75</v>
      </c>
      <c r="AL3" s="160" t="s">
        <v>122</v>
      </c>
      <c r="AM3" s="150" t="s">
        <v>76</v>
      </c>
      <c r="AN3" s="160" t="s">
        <v>77</v>
      </c>
      <c r="AO3" s="161" t="s">
        <v>123</v>
      </c>
      <c r="AP3" s="144"/>
      <c r="AQ3" s="162" t="s">
        <v>124</v>
      </c>
      <c r="AR3" s="146"/>
      <c r="AS3" s="163"/>
      <c r="AT3" s="148"/>
      <c r="AU3" s="148"/>
      <c r="AV3" s="148"/>
      <c r="AW3" s="148"/>
      <c r="AX3" s="148"/>
      <c r="AY3" s="148"/>
      <c r="AZ3" s="148"/>
      <c r="BA3" s="148"/>
    </row>
    <row r="4" spans="1:53" ht="22.5" customHeight="1">
      <c r="A4" s="122">
        <f>[1]企画!B3</f>
        <v>0</v>
      </c>
      <c r="B4" s="164"/>
      <c r="C4" s="165"/>
      <c r="D4" s="173">
        <f>[1]企画!F3</f>
        <v>310128</v>
      </c>
      <c r="E4" s="173" t="str">
        <f>[1]企画!G3</f>
        <v>コープラスフーズ</v>
      </c>
      <c r="F4" s="173" t="str">
        <f>[1]企画!H3</f>
        <v>徳島県</v>
      </c>
      <c r="G4" s="173">
        <f>[1]企画!I3</f>
        <v>0</v>
      </c>
      <c r="H4" s="173">
        <f>[1]企画!J3</f>
        <v>0</v>
      </c>
      <c r="I4" s="195" t="str">
        <f>[1]企画!K3</f>
        <v>豪州産牛ｽﾃｰｷ用（ｻｰﾛｲﾝ）</v>
      </c>
      <c r="J4" s="173" t="str">
        <f>[1]企画!L3</f>
        <v>260ｇ（2枚）</v>
      </c>
      <c r="K4" s="173" t="str">
        <f>[1]企画!M3</f>
        <v>90日</v>
      </c>
      <c r="L4" s="173">
        <f>[1]企画!N3</f>
        <v>0</v>
      </c>
      <c r="M4" s="173" t="str">
        <f>[1]企画!O3</f>
        <v>B</v>
      </c>
      <c r="N4" s="173">
        <f>[1]企画!P3</f>
        <v>1618</v>
      </c>
      <c r="O4" s="173">
        <f>[1]企画!Q3</f>
        <v>1498</v>
      </c>
      <c r="P4" s="173">
        <f>[1]企画!R3</f>
        <v>0.08</v>
      </c>
      <c r="Q4" s="173" t="str">
        <f>[1]企画!S3</f>
        <v/>
      </c>
      <c r="R4" s="173">
        <f>[1]企画!T3</f>
        <v>440.38461538461542</v>
      </c>
      <c r="S4" s="173">
        <f>[1]企画!U3</f>
        <v>1145</v>
      </c>
      <c r="T4" s="173">
        <f>[1]企画!V3</f>
        <v>0</v>
      </c>
      <c r="U4" s="173">
        <f>[1]企画!W3</f>
        <v>45748</v>
      </c>
      <c r="V4" s="173" t="str">
        <f>[1]企画!X3</f>
        <v>Ｆ</v>
      </c>
      <c r="W4" s="173" t="str">
        <f>[1]企画!Y3</f>
        <v>コープラスフーズ</v>
      </c>
      <c r="X4" s="173">
        <f>[1]企画!Z3</f>
        <v>0</v>
      </c>
      <c r="Y4" s="173">
        <f>[1]企画!AA3</f>
        <v>30</v>
      </c>
      <c r="Z4" s="173">
        <f>[1]企画!AB3</f>
        <v>44940</v>
      </c>
      <c r="AA4" s="173">
        <f>[1]企画!AC3</f>
        <v>0.2356475300400534</v>
      </c>
      <c r="AB4" s="173">
        <f>[1]企画!AD3</f>
        <v>10590</v>
      </c>
      <c r="AC4" s="173">
        <f>[1]企画!AE3</f>
        <v>0</v>
      </c>
      <c r="AD4" s="173">
        <f>[1]企画!AF3</f>
        <v>1.26</v>
      </c>
      <c r="AE4" s="173">
        <f>[1]企画!AG3</f>
        <v>0</v>
      </c>
      <c r="AF4" s="173" t="str">
        <f>[1]企画!AH3</f>
        <v>　</v>
      </c>
      <c r="AG4" s="173">
        <f>[1]企画!AI3</f>
        <v>577</v>
      </c>
      <c r="AH4" s="173">
        <f>[1]企画!AJ3</f>
        <v>0</v>
      </c>
      <c r="AI4" s="173">
        <f>[1]企画!AK3</f>
        <v>0</v>
      </c>
      <c r="AJ4" s="173">
        <f>[1]企画!AL3</f>
        <v>0</v>
      </c>
      <c r="AK4" s="173">
        <f>[1]企画!AM3</f>
        <v>0</v>
      </c>
      <c r="AL4" s="173">
        <f>[1]企画!AN3</f>
        <v>0</v>
      </c>
      <c r="AM4" s="173">
        <f>[1]企画!AO3</f>
        <v>0</v>
      </c>
      <c r="AN4" s="173">
        <f>[1]企画!AP3</f>
        <v>0</v>
      </c>
      <c r="AO4" s="173">
        <f>[1]企画!AQ3</f>
        <v>0</v>
      </c>
      <c r="AP4" s="173">
        <f>[1]企画!AR3</f>
        <v>0</v>
      </c>
      <c r="AQ4" s="173">
        <f>[1]企画!AS3</f>
        <v>260</v>
      </c>
      <c r="AR4" s="173">
        <f>SUM(AQ4)</f>
        <v>260</v>
      </c>
      <c r="AS4" s="167" t="s">
        <v>136</v>
      </c>
      <c r="AT4" s="168"/>
      <c r="AU4" s="168" t="str">
        <f t="shared" ref="AU4:AU17" si="0">CONCATENATE(AD4,AE4,AF4)</f>
        <v>1.260　</v>
      </c>
      <c r="AV4" s="168" t="str">
        <f t="shared" ref="AV4:AW17" si="1">I4</f>
        <v>豪州産牛ｽﾃｰｷ用（ｻｰﾛｲﾝ）</v>
      </c>
      <c r="AW4" s="168" t="str">
        <f t="shared" si="1"/>
        <v>260ｇ（2枚）</v>
      </c>
      <c r="AX4" s="168">
        <f t="shared" ref="AX4:AX17" si="2">N4</f>
        <v>1618</v>
      </c>
      <c r="AY4" s="169">
        <f t="shared" ref="AY4:AY17" si="3">Z4</f>
        <v>44940</v>
      </c>
      <c r="AZ4" s="168"/>
      <c r="BA4" s="168"/>
    </row>
    <row r="5" spans="1:53" ht="22.5" customHeight="1">
      <c r="A5" s="122">
        <f>[1]企画!B4</f>
        <v>0</v>
      </c>
      <c r="B5" s="164"/>
      <c r="C5" s="165"/>
      <c r="D5" s="173">
        <f>[1]企画!F4</f>
        <v>304577</v>
      </c>
      <c r="E5" s="173" t="str">
        <f>[1]企画!G4</f>
        <v>ミート丸真</v>
      </c>
      <c r="F5" s="173" t="str">
        <f>[1]企画!H4</f>
        <v>熊本県</v>
      </c>
      <c r="G5" s="173">
        <f>[1]企画!I4</f>
        <v>0</v>
      </c>
      <c r="H5" s="173">
        <f>[1]企画!J4</f>
        <v>0</v>
      </c>
      <c r="I5" s="195" t="str">
        <f>[1]企画!K4</f>
        <v>豪州産牛ヒレひとくちｽﾃｰｷ</v>
      </c>
      <c r="J5" s="173" t="str">
        <f>[1]企画!L4</f>
        <v>400ｇ</v>
      </c>
      <c r="K5" s="173" t="str">
        <f>[1]企画!M4</f>
        <v>1年</v>
      </c>
      <c r="L5" s="173">
        <f>[1]企画!N4</f>
        <v>0</v>
      </c>
      <c r="M5" s="173" t="str">
        <f>[1]企画!O4</f>
        <v>C</v>
      </c>
      <c r="N5" s="173">
        <f>[1]企画!P4</f>
        <v>1598</v>
      </c>
      <c r="O5" s="173">
        <f>[1]企画!Q4</f>
        <v>1480</v>
      </c>
      <c r="P5" s="173">
        <f>[1]企画!R4</f>
        <v>0.08</v>
      </c>
      <c r="Q5" s="173" t="str">
        <f>[1]企画!S4</f>
        <v/>
      </c>
      <c r="R5" s="173">
        <f>[1]企画!T4</f>
        <v>272.25</v>
      </c>
      <c r="S5" s="173">
        <f>[1]企画!U4</f>
        <v>1089</v>
      </c>
      <c r="T5" s="173">
        <f>[1]企画!V4</f>
        <v>0</v>
      </c>
      <c r="U5" s="173">
        <f>[1]企画!W4</f>
        <v>0</v>
      </c>
      <c r="V5" s="173" t="str">
        <f>[1]企画!X4</f>
        <v>Ｆ</v>
      </c>
      <c r="W5" s="173" t="str">
        <f>[1]企画!Y4</f>
        <v>エービーエス商事</v>
      </c>
      <c r="X5" s="173">
        <f>[1]企画!Z4</f>
        <v>0</v>
      </c>
      <c r="Y5" s="173">
        <f>[1]企画!AA4</f>
        <v>80</v>
      </c>
      <c r="Z5" s="173">
        <f>[1]企画!AB4</f>
        <v>118400</v>
      </c>
      <c r="AA5" s="173">
        <f>[1]企画!AC4</f>
        <v>0.26418918918918921</v>
      </c>
      <c r="AB5" s="173">
        <f>[1]企画!AD4</f>
        <v>31280</v>
      </c>
      <c r="AC5" s="173">
        <f>[1]企画!AE4</f>
        <v>0</v>
      </c>
      <c r="AD5" s="173">
        <f>[1]企画!AF4</f>
        <v>2.58</v>
      </c>
      <c r="AE5" s="173">
        <f>[1]企画!AG4</f>
        <v>0</v>
      </c>
      <c r="AF5" s="173" t="str">
        <f>[1]企画!AH4</f>
        <v>春のごちそう</v>
      </c>
      <c r="AG5" s="173">
        <f>[1]企画!AI4</f>
        <v>370</v>
      </c>
      <c r="AH5" s="173">
        <f>[1]企画!AJ4</f>
        <v>0</v>
      </c>
      <c r="AI5" s="173">
        <f>[1]企画!AK4</f>
        <v>0</v>
      </c>
      <c r="AJ5" s="173">
        <f>[1]企画!AL4</f>
        <v>0</v>
      </c>
      <c r="AK5" s="173">
        <f>[1]企画!AM4</f>
        <v>0</v>
      </c>
      <c r="AL5" s="173">
        <f>[1]企画!AN4</f>
        <v>0</v>
      </c>
      <c r="AM5" s="173">
        <f>[1]企画!AO4</f>
        <v>0</v>
      </c>
      <c r="AN5" s="173">
        <f>[1]企画!AP4</f>
        <v>0</v>
      </c>
      <c r="AO5" s="173">
        <f>[1]企画!AQ4</f>
        <v>0</v>
      </c>
      <c r="AP5" s="173">
        <f>[1]企画!AR4</f>
        <v>0</v>
      </c>
      <c r="AQ5" s="173" t="str">
        <f>[1]企画!AS4</f>
        <v/>
      </c>
      <c r="AR5" s="173">
        <f t="shared" ref="AR5:AR56" si="4">SUM(AQ5)</f>
        <v>0</v>
      </c>
      <c r="AS5" s="167" t="s">
        <v>136</v>
      </c>
      <c r="AT5" s="168"/>
      <c r="AU5" s="168" t="str">
        <f t="shared" si="0"/>
        <v>2.580春のごちそう</v>
      </c>
      <c r="AV5" s="168" t="str">
        <f t="shared" si="1"/>
        <v>豪州産牛ヒレひとくちｽﾃｰｷ</v>
      </c>
      <c r="AW5" s="168" t="str">
        <f t="shared" si="1"/>
        <v>400ｇ</v>
      </c>
      <c r="AX5" s="168">
        <f t="shared" si="2"/>
        <v>1598</v>
      </c>
      <c r="AY5" s="169">
        <f t="shared" si="3"/>
        <v>118400</v>
      </c>
      <c r="AZ5" s="168"/>
      <c r="BA5" s="168"/>
    </row>
    <row r="6" spans="1:53" ht="22.5" customHeight="1">
      <c r="A6" s="122">
        <f>[1]企画!B5</f>
        <v>6</v>
      </c>
      <c r="B6" s="164"/>
      <c r="C6" s="165"/>
      <c r="D6" s="173">
        <f>[1]企画!F5</f>
        <v>310003</v>
      </c>
      <c r="E6" s="173" t="str">
        <f>[1]企画!G5</f>
        <v>コープラスフーズ</v>
      </c>
      <c r="F6" s="173" t="str">
        <f>[1]企画!H5</f>
        <v>徳島県</v>
      </c>
      <c r="G6" s="173">
        <f>[1]企画!I5</f>
        <v>0</v>
      </c>
      <c r="H6" s="173">
        <f>[1]企画!J5</f>
        <v>0</v>
      </c>
      <c r="I6" s="195" t="str">
        <f>[1]企画!K5</f>
        <v>国産交雑牛（F1）ステーキ用ヒレ</v>
      </c>
      <c r="J6" s="173" t="str">
        <f>[1]企画!L5</f>
        <v>160ｇ（2枚）</v>
      </c>
      <c r="K6" s="173" t="str">
        <f>[1]企画!M5</f>
        <v>90日</v>
      </c>
      <c r="L6" s="173">
        <f>[1]企画!N5</f>
        <v>0</v>
      </c>
      <c r="M6" s="173" t="str">
        <f>[1]企画!O5</f>
        <v>C</v>
      </c>
      <c r="N6" s="173">
        <f>[1]企画!P5</f>
        <v>2138</v>
      </c>
      <c r="O6" s="173">
        <f>[1]企画!Q5</f>
        <v>1980</v>
      </c>
      <c r="P6" s="173">
        <f>[1]企画!R5</f>
        <v>0.08</v>
      </c>
      <c r="Q6" s="173" t="str">
        <f>[1]企画!S5</f>
        <v/>
      </c>
      <c r="R6" s="173">
        <f>[1]企画!T5</f>
        <v>1020.6250000000001</v>
      </c>
      <c r="S6" s="173">
        <f>[1]企画!U5</f>
        <v>1633</v>
      </c>
      <c r="T6" s="173">
        <f>[1]企画!V5</f>
        <v>0</v>
      </c>
      <c r="U6" s="173">
        <f>[1]企画!W5</f>
        <v>45748</v>
      </c>
      <c r="V6" s="173" t="str">
        <f>[1]企画!X5</f>
        <v>Ｆ</v>
      </c>
      <c r="W6" s="173" t="str">
        <f>[1]企画!Y5</f>
        <v>コープラスフーズ</v>
      </c>
      <c r="X6" s="173">
        <f>[1]企画!Z5</f>
        <v>0</v>
      </c>
      <c r="Y6" s="173">
        <f>[1]企画!AA5</f>
        <v>110</v>
      </c>
      <c r="Z6" s="173">
        <f>[1]企画!AB5</f>
        <v>217800</v>
      </c>
      <c r="AA6" s="173">
        <f>[1]企画!AC5</f>
        <v>0.17525252525252524</v>
      </c>
      <c r="AB6" s="173">
        <f>[1]企画!AD5</f>
        <v>38170</v>
      </c>
      <c r="AC6" s="173">
        <f>[1]企画!AE5</f>
        <v>0</v>
      </c>
      <c r="AD6" s="173">
        <f>[1]企画!AF5</f>
        <v>2.58</v>
      </c>
      <c r="AE6" s="173">
        <f>[1]企画!AG5</f>
        <v>0</v>
      </c>
      <c r="AF6" s="173" t="str">
        <f>[1]企画!AH5</f>
        <v>　</v>
      </c>
      <c r="AG6" s="173">
        <f>[1]企画!AI5</f>
        <v>1238</v>
      </c>
      <c r="AH6" s="173">
        <f>[1]企画!AJ5</f>
        <v>0</v>
      </c>
      <c r="AI6" s="173">
        <f>[1]企画!AK5</f>
        <v>0</v>
      </c>
      <c r="AJ6" s="173">
        <f>[1]企画!AL5</f>
        <v>0</v>
      </c>
      <c r="AK6" s="173">
        <f>[1]企画!AM5</f>
        <v>0</v>
      </c>
      <c r="AL6" s="173">
        <f>[1]企画!AN5</f>
        <v>0</v>
      </c>
      <c r="AM6" s="173">
        <f>[1]企画!AO5</f>
        <v>0</v>
      </c>
      <c r="AN6" s="173">
        <f>[1]企画!AP5</f>
        <v>0</v>
      </c>
      <c r="AO6" s="173">
        <f>[1]企画!AQ5</f>
        <v>0</v>
      </c>
      <c r="AP6" s="173">
        <f>[1]企画!AR5</f>
        <v>0</v>
      </c>
      <c r="AQ6" s="173">
        <f>[1]企画!AS5</f>
        <v>160</v>
      </c>
      <c r="AR6" s="173">
        <f t="shared" si="4"/>
        <v>160</v>
      </c>
      <c r="AS6" s="167" t="s">
        <v>136</v>
      </c>
      <c r="AT6" s="168"/>
      <c r="AU6" s="168" t="str">
        <f t="shared" si="0"/>
        <v>2.580　</v>
      </c>
      <c r="AV6" s="168" t="str">
        <f t="shared" si="1"/>
        <v>国産交雑牛（F1）ステーキ用ヒレ</v>
      </c>
      <c r="AW6" s="168" t="str">
        <f t="shared" si="1"/>
        <v>160ｇ（2枚）</v>
      </c>
      <c r="AX6" s="168">
        <f t="shared" si="2"/>
        <v>2138</v>
      </c>
      <c r="AY6" s="169">
        <f t="shared" si="3"/>
        <v>217800</v>
      </c>
      <c r="AZ6" s="168"/>
      <c r="BA6" s="168"/>
    </row>
    <row r="7" spans="1:53" ht="22.5" customHeight="1">
      <c r="A7" s="122">
        <f>[1]企画!B6</f>
        <v>7</v>
      </c>
      <c r="B7" s="164"/>
      <c r="C7" s="166"/>
      <c r="D7" s="173">
        <f>[1]企画!F6</f>
        <v>308446</v>
      </c>
      <c r="E7" s="173" t="str">
        <f>[1]企画!G6</f>
        <v>コープラスフーズ</v>
      </c>
      <c r="F7" s="173" t="str">
        <f>[1]企画!H6</f>
        <v>徳島県</v>
      </c>
      <c r="G7" s="173">
        <f>[1]企画!I6</f>
        <v>0</v>
      </c>
      <c r="H7" s="173">
        <f>[1]企画!J6</f>
        <v>0</v>
      </c>
      <c r="I7" s="195" t="str">
        <f>[1]企画!K6</f>
        <v>国産牛ステーキ用（ﾓﾓ）</v>
      </c>
      <c r="J7" s="173" t="str">
        <f>[1]企画!L6</f>
        <v>80ｇ×2枚</v>
      </c>
      <c r="K7" s="173" t="str">
        <f>[1]企画!M6</f>
        <v>90日</v>
      </c>
      <c r="L7" s="173">
        <f>[1]企画!N6</f>
        <v>0</v>
      </c>
      <c r="M7" s="173" t="str">
        <f>[1]企画!O6</f>
        <v>C</v>
      </c>
      <c r="N7" s="173">
        <f>[1]企画!P6</f>
        <v>754</v>
      </c>
      <c r="O7" s="173">
        <f>[1]企画!Q6</f>
        <v>698</v>
      </c>
      <c r="P7" s="173">
        <f>[1]企画!R6</f>
        <v>0.08</v>
      </c>
      <c r="Q7" s="173" t="str">
        <f>[1]企画!S6</f>
        <v/>
      </c>
      <c r="R7" s="173">
        <f>[1]企画!T6</f>
        <v>328.75</v>
      </c>
      <c r="S7" s="173">
        <f>[1]企画!U6</f>
        <v>526</v>
      </c>
      <c r="T7" s="173">
        <f>[1]企画!V6</f>
        <v>0</v>
      </c>
      <c r="U7" s="173">
        <f>[1]企画!W6</f>
        <v>45748</v>
      </c>
      <c r="V7" s="173" t="str">
        <f>[1]企画!X6</f>
        <v>Ｆ</v>
      </c>
      <c r="W7" s="173" t="str">
        <f>[1]企画!Y6</f>
        <v>コープラスフーズ</v>
      </c>
      <c r="X7" s="173">
        <f>[1]企画!Z6</f>
        <v>0</v>
      </c>
      <c r="Y7" s="173">
        <f>[1]企画!AA6</f>
        <v>25</v>
      </c>
      <c r="Z7" s="173">
        <f>[1]企画!AB6</f>
        <v>17450</v>
      </c>
      <c r="AA7" s="173">
        <f>[1]企画!AC6</f>
        <v>0.24641833810888253</v>
      </c>
      <c r="AB7" s="173">
        <f>[1]企画!AD6</f>
        <v>4300</v>
      </c>
      <c r="AC7" s="173">
        <f>[1]企画!AE6</f>
        <v>0</v>
      </c>
      <c r="AD7" s="173">
        <f>[1]企画!AF6</f>
        <v>0.84</v>
      </c>
      <c r="AE7" s="173">
        <f>[1]企画!AG6</f>
        <v>0</v>
      </c>
      <c r="AF7" s="173" t="str">
        <f>[1]企画!AH6</f>
        <v>　</v>
      </c>
      <c r="AG7" s="173">
        <f>[1]企画!AI6</f>
        <v>437</v>
      </c>
      <c r="AH7" s="173">
        <f>[1]企画!AJ6</f>
        <v>0</v>
      </c>
      <c r="AI7" s="173">
        <f>[1]企画!AK6</f>
        <v>0</v>
      </c>
      <c r="AJ7" s="173">
        <f>[1]企画!AL6</f>
        <v>0</v>
      </c>
      <c r="AK7" s="173">
        <f>[1]企画!AM6</f>
        <v>0</v>
      </c>
      <c r="AL7" s="173">
        <f>[1]企画!AN6</f>
        <v>0</v>
      </c>
      <c r="AM7" s="173">
        <f>[1]企画!AO6</f>
        <v>0</v>
      </c>
      <c r="AN7" s="173">
        <f>[1]企画!AP6</f>
        <v>0</v>
      </c>
      <c r="AO7" s="173">
        <f>[1]企画!AQ6</f>
        <v>0</v>
      </c>
      <c r="AP7" s="173">
        <f>[1]企画!AR6</f>
        <v>0</v>
      </c>
      <c r="AQ7" s="173">
        <f>[1]企画!AS6</f>
        <v>160</v>
      </c>
      <c r="AR7" s="173">
        <f t="shared" si="4"/>
        <v>160</v>
      </c>
      <c r="AS7" s="167" t="s">
        <v>136</v>
      </c>
      <c r="AT7" s="168"/>
      <c r="AU7" s="168" t="str">
        <f t="shared" si="0"/>
        <v>0.840　</v>
      </c>
      <c r="AV7" s="168" t="str">
        <f t="shared" si="1"/>
        <v>国産牛ステーキ用（ﾓﾓ）</v>
      </c>
      <c r="AW7" s="168" t="str">
        <f t="shared" si="1"/>
        <v>80ｇ×2枚</v>
      </c>
      <c r="AX7" s="168">
        <f t="shared" si="2"/>
        <v>754</v>
      </c>
      <c r="AY7" s="169">
        <f t="shared" si="3"/>
        <v>17450</v>
      </c>
      <c r="AZ7" s="168"/>
      <c r="BA7" s="168"/>
    </row>
    <row r="8" spans="1:53" ht="22.5" customHeight="1">
      <c r="A8" s="122">
        <f>[1]企画!B7</f>
        <v>8</v>
      </c>
      <c r="B8" s="164"/>
      <c r="C8" s="166"/>
      <c r="D8" s="173">
        <f>[1]企画!F7</f>
        <v>308488</v>
      </c>
      <c r="E8" s="173" t="str">
        <f>[1]企画!G7</f>
        <v>コープラスフーズ</v>
      </c>
      <c r="F8" s="173" t="str">
        <f>[1]企画!H7</f>
        <v>徳島県</v>
      </c>
      <c r="G8" s="173">
        <f>[1]企画!I7</f>
        <v>0</v>
      </c>
      <c r="H8" s="173">
        <f>[1]企画!J7</f>
        <v>0</v>
      </c>
      <c r="I8" s="195" t="str">
        <f>[1]企画!K7</f>
        <v>指定牛焼肉用厚切り（ﾛｰｽ(ｻﾞﾌﾞﾄﾝ）・ﾓﾓ）</v>
      </c>
      <c r="J8" s="173" t="str">
        <f>[1]企画!L7</f>
        <v>200ｇ(ﾛｰｽ100ｇ・ﾓﾓ100ｇ）</v>
      </c>
      <c r="K8" s="173" t="str">
        <f>[1]企画!M7</f>
        <v>90日</v>
      </c>
      <c r="L8" s="173">
        <f>[1]企画!N7</f>
        <v>0</v>
      </c>
      <c r="M8" s="173" t="str">
        <f>[1]企画!O7</f>
        <v>B</v>
      </c>
      <c r="N8" s="173">
        <f>[1]企画!P7</f>
        <v>1726</v>
      </c>
      <c r="O8" s="173">
        <f>[1]企画!Q7</f>
        <v>1598</v>
      </c>
      <c r="P8" s="173">
        <f>[1]企画!R7</f>
        <v>0.08</v>
      </c>
      <c r="Q8" s="173" t="str">
        <f>[1]企画!S7</f>
        <v/>
      </c>
      <c r="R8" s="173">
        <f>[1]企画!T7</f>
        <v>638</v>
      </c>
      <c r="S8" s="173">
        <f>[1]企画!U7</f>
        <v>1276</v>
      </c>
      <c r="T8" s="173">
        <f>[1]企画!V7</f>
        <v>0</v>
      </c>
      <c r="U8" s="173">
        <f>[1]企画!W7</f>
        <v>45750</v>
      </c>
      <c r="V8" s="173" t="str">
        <f>[1]企画!X7</f>
        <v>Ｆ</v>
      </c>
      <c r="W8" s="173" t="str">
        <f>[1]企画!Y7</f>
        <v>コープラスフーズ</v>
      </c>
      <c r="X8" s="173">
        <f>[1]企画!Z7</f>
        <v>0</v>
      </c>
      <c r="Y8" s="173">
        <f>[1]企画!AA7</f>
        <v>4</v>
      </c>
      <c r="Z8" s="173">
        <f>[1]企画!AB7</f>
        <v>6392</v>
      </c>
      <c r="AA8" s="173">
        <f>[1]企画!AC7</f>
        <v>0.20150187734668334</v>
      </c>
      <c r="AB8" s="173">
        <f>[1]企画!AD7</f>
        <v>1288</v>
      </c>
      <c r="AC8" s="173">
        <f>[1]企画!AE7</f>
        <v>0</v>
      </c>
      <c r="AD8" s="173">
        <f>[1]企画!AF7</f>
        <v>0.84</v>
      </c>
      <c r="AE8" s="173">
        <f>[1]企画!AG7</f>
        <v>0</v>
      </c>
      <c r="AF8" s="173" t="str">
        <f>[1]企画!AH7</f>
        <v>　</v>
      </c>
      <c r="AG8" s="173">
        <f>[1]企画!AI7</f>
        <v>799</v>
      </c>
      <c r="AH8" s="173">
        <f>[1]企画!AJ7</f>
        <v>0</v>
      </c>
      <c r="AI8" s="173">
        <f>[1]企画!AK7</f>
        <v>0</v>
      </c>
      <c r="AJ8" s="173">
        <f>[1]企画!AL7</f>
        <v>0</v>
      </c>
      <c r="AK8" s="173">
        <f>[1]企画!AM7</f>
        <v>0</v>
      </c>
      <c r="AL8" s="173">
        <f>[1]企画!AN7</f>
        <v>0</v>
      </c>
      <c r="AM8" s="173">
        <f>[1]企画!AO7</f>
        <v>0</v>
      </c>
      <c r="AN8" s="173">
        <f>[1]企画!AP7</f>
        <v>0</v>
      </c>
      <c r="AO8" s="173">
        <f>[1]企画!AQ7</f>
        <v>0</v>
      </c>
      <c r="AP8" s="173">
        <f>[1]企画!AR7</f>
        <v>0</v>
      </c>
      <c r="AQ8" s="173">
        <f>[1]企画!AS7</f>
        <v>200</v>
      </c>
      <c r="AR8" s="173">
        <f t="shared" si="4"/>
        <v>200</v>
      </c>
      <c r="AS8" s="167" t="s">
        <v>136</v>
      </c>
      <c r="AT8" s="168"/>
      <c r="AU8" s="168" t="str">
        <f t="shared" si="0"/>
        <v>0.840　</v>
      </c>
      <c r="AV8" s="168" t="str">
        <f t="shared" si="1"/>
        <v>指定牛焼肉用厚切り（ﾛｰｽ(ｻﾞﾌﾞﾄﾝ）・ﾓﾓ）</v>
      </c>
      <c r="AW8" s="168" t="str">
        <f t="shared" si="1"/>
        <v>200ｇ(ﾛｰｽ100ｇ・ﾓﾓ100ｇ）</v>
      </c>
      <c r="AX8" s="168">
        <f t="shared" si="2"/>
        <v>1726</v>
      </c>
      <c r="AY8" s="169">
        <f t="shared" si="3"/>
        <v>6392</v>
      </c>
      <c r="AZ8" s="168"/>
      <c r="BA8" s="168"/>
    </row>
    <row r="9" spans="1:53" ht="22.5" customHeight="1">
      <c r="A9" s="122">
        <f>[1]企画!B8</f>
        <v>9</v>
      </c>
      <c r="B9" s="164"/>
      <c r="C9" s="166"/>
      <c r="D9" s="173">
        <f>[1]企画!F8</f>
        <v>391277</v>
      </c>
      <c r="E9" s="173" t="str">
        <f>[1]企画!G8</f>
        <v>コープラスフーズ</v>
      </c>
      <c r="F9" s="173" t="str">
        <f>[1]企画!H8</f>
        <v>徳島県</v>
      </c>
      <c r="G9" s="173">
        <f>[1]企画!I8</f>
        <v>0</v>
      </c>
      <c r="H9" s="173">
        <f>[1]企画!J8</f>
        <v>0</v>
      </c>
      <c r="I9" s="195" t="str">
        <f>[1]企画!K8</f>
        <v>国産牛切落し焼肉用（ﾓﾓ）</v>
      </c>
      <c r="J9" s="173" t="str">
        <f>[1]企画!L8</f>
        <v>200g</v>
      </c>
      <c r="K9" s="173" t="str">
        <f>[1]企画!M8</f>
        <v>90日</v>
      </c>
      <c r="L9" s="173">
        <f>[1]企画!N8</f>
        <v>0</v>
      </c>
      <c r="M9" s="173" t="str">
        <f>[1]企画!O8</f>
        <v>B</v>
      </c>
      <c r="N9" s="173">
        <f>[1]企画!P8</f>
        <v>970</v>
      </c>
      <c r="O9" s="173">
        <f>[1]企画!Q8</f>
        <v>898</v>
      </c>
      <c r="P9" s="173">
        <f>[1]企画!R8</f>
        <v>0.08</v>
      </c>
      <c r="Q9" s="173" t="str">
        <f>[1]企画!S8</f>
        <v/>
      </c>
      <c r="R9" s="173">
        <f>[1]企画!T8</f>
        <v>335</v>
      </c>
      <c r="S9" s="173">
        <f>[1]企画!U8</f>
        <v>670</v>
      </c>
      <c r="T9" s="173">
        <f>[1]企画!V8</f>
        <v>0</v>
      </c>
      <c r="U9" s="173">
        <f>[1]企画!W8</f>
        <v>45748</v>
      </c>
      <c r="V9" s="173" t="str">
        <f>[1]企画!X8</f>
        <v>Ｆ</v>
      </c>
      <c r="W9" s="173" t="str">
        <f>[1]企画!Y8</f>
        <v>コープラスフーズ</v>
      </c>
      <c r="X9" s="173">
        <f>[1]企画!Z8</f>
        <v>0</v>
      </c>
      <c r="Y9" s="173">
        <f>[1]企画!AA8</f>
        <v>60</v>
      </c>
      <c r="Z9" s="173">
        <f>[1]企画!AB8</f>
        <v>53880</v>
      </c>
      <c r="AA9" s="173">
        <f>[1]企画!AC8</f>
        <v>0.25389755011135856</v>
      </c>
      <c r="AB9" s="173">
        <f>[1]企画!AD8</f>
        <v>13680</v>
      </c>
      <c r="AC9" s="173">
        <f>[1]企画!AE8</f>
        <v>0</v>
      </c>
      <c r="AD9" s="173">
        <f>[1]企画!AF8</f>
        <v>1.68</v>
      </c>
      <c r="AE9" s="173">
        <f>[1]企画!AG8</f>
        <v>0</v>
      </c>
      <c r="AF9" s="173" t="str">
        <f>[1]企画!AH8</f>
        <v>　</v>
      </c>
      <c r="AG9" s="173">
        <f>[1]企画!AI8</f>
        <v>449</v>
      </c>
      <c r="AH9" s="173">
        <f>[1]企画!AJ8</f>
        <v>0</v>
      </c>
      <c r="AI9" s="173">
        <f>[1]企画!AK8</f>
        <v>0</v>
      </c>
      <c r="AJ9" s="173">
        <f>[1]企画!AL8</f>
        <v>0</v>
      </c>
      <c r="AK9" s="173">
        <f>[1]企画!AM8</f>
        <v>0</v>
      </c>
      <c r="AL9" s="173">
        <f>[1]企画!AN8</f>
        <v>0</v>
      </c>
      <c r="AM9" s="173">
        <f>[1]企画!AO8</f>
        <v>0</v>
      </c>
      <c r="AN9" s="173">
        <f>[1]企画!AP8</f>
        <v>0</v>
      </c>
      <c r="AO9" s="173">
        <f>[1]企画!AQ8</f>
        <v>0</v>
      </c>
      <c r="AP9" s="173">
        <f>[1]企画!AR8</f>
        <v>0</v>
      </c>
      <c r="AQ9" s="173">
        <f>[1]企画!AS8</f>
        <v>200</v>
      </c>
      <c r="AR9" s="173">
        <f t="shared" si="4"/>
        <v>200</v>
      </c>
      <c r="AS9" s="167" t="s">
        <v>136</v>
      </c>
      <c r="AT9" s="168"/>
      <c r="AU9" s="168" t="str">
        <f t="shared" si="0"/>
        <v>1.680　</v>
      </c>
      <c r="AV9" s="168" t="str">
        <f t="shared" si="1"/>
        <v>国産牛切落し焼肉用（ﾓﾓ）</v>
      </c>
      <c r="AW9" s="168" t="str">
        <f t="shared" si="1"/>
        <v>200g</v>
      </c>
      <c r="AX9" s="168">
        <f t="shared" si="2"/>
        <v>970</v>
      </c>
      <c r="AY9" s="169">
        <f t="shared" si="3"/>
        <v>53880</v>
      </c>
      <c r="AZ9" s="168"/>
      <c r="BA9" s="168"/>
    </row>
    <row r="10" spans="1:53" ht="22.5" customHeight="1">
      <c r="A10" s="122">
        <f>[1]企画!B9</f>
        <v>1</v>
      </c>
      <c r="B10" s="164"/>
      <c r="C10" s="166"/>
      <c r="D10" s="173">
        <f>[1]企画!F9</f>
        <v>358483</v>
      </c>
      <c r="E10" s="173" t="str">
        <f>[1]企画!G9</f>
        <v>コープラスフーズ</v>
      </c>
      <c r="F10" s="173" t="str">
        <f>[1]企画!H9</f>
        <v>徳島県</v>
      </c>
      <c r="G10" s="173">
        <f>[1]企画!I9</f>
        <v>0</v>
      </c>
      <c r="H10" s="173">
        <f>[1]企画!J9</f>
        <v>0</v>
      </c>
      <c r="I10" s="195" t="str">
        <f>[1]企画!K9</f>
        <v>指定牛ﾁﾙﾄﾞ切落しすき焼用（ﾓﾓ・ｶﾀ・ﾊﾞﾗ）</v>
      </c>
      <c r="J10" s="173" t="str">
        <f>[1]企画!L9</f>
        <v>200g</v>
      </c>
      <c r="K10" s="173" t="str">
        <f>[1]企画!M9</f>
        <v>含む2日</v>
      </c>
      <c r="L10" s="173">
        <f>[1]企画!N9</f>
        <v>0</v>
      </c>
      <c r="M10" s="173" t="str">
        <f>[1]企画!O9</f>
        <v>C</v>
      </c>
      <c r="N10" s="173">
        <f>[1]企画!P9</f>
        <v>948</v>
      </c>
      <c r="O10" s="173">
        <f>[1]企画!Q9</f>
        <v>878</v>
      </c>
      <c r="P10" s="173">
        <f>[1]企画!R9</f>
        <v>0.08</v>
      </c>
      <c r="Q10" s="173" t="str">
        <f>[1]企画!S9</f>
        <v/>
      </c>
      <c r="R10" s="173">
        <f>[1]企画!T9</f>
        <v>333.5</v>
      </c>
      <c r="S10" s="173">
        <f>[1]企画!U9</f>
        <v>667</v>
      </c>
      <c r="T10" s="173">
        <f>[1]企画!V9</f>
        <v>0</v>
      </c>
      <c r="U10" s="173">
        <f>[1]企画!W9</f>
        <v>45748</v>
      </c>
      <c r="V10" s="173" t="str">
        <f>[1]企画!X9</f>
        <v>Ｃ</v>
      </c>
      <c r="W10" s="173" t="str">
        <f>[1]企画!Y9</f>
        <v>コープラスフーズ</v>
      </c>
      <c r="X10" s="173">
        <f>[1]企画!Z9</f>
        <v>0</v>
      </c>
      <c r="Y10" s="173">
        <f>[1]企画!AA9</f>
        <v>150</v>
      </c>
      <c r="Z10" s="173">
        <f>[1]企画!AB9</f>
        <v>131700</v>
      </c>
      <c r="AA10" s="173">
        <f>[1]企画!AC9</f>
        <v>0.24031890660592256</v>
      </c>
      <c r="AB10" s="173">
        <f>[1]企画!AD9</f>
        <v>31650</v>
      </c>
      <c r="AC10" s="173">
        <f>[1]企画!AE9</f>
        <v>0</v>
      </c>
      <c r="AD10" s="173">
        <f>[1]企画!AF9</f>
        <v>2.58</v>
      </c>
      <c r="AE10" s="173">
        <f>[1]企画!AG9</f>
        <v>0</v>
      </c>
      <c r="AF10" s="173" t="str">
        <f>[1]企画!AH9</f>
        <v>目玉</v>
      </c>
      <c r="AG10" s="173">
        <f>[1]企画!AI9</f>
        <v>439</v>
      </c>
      <c r="AH10" s="173">
        <f>[1]企画!AJ9</f>
        <v>0</v>
      </c>
      <c r="AI10" s="173">
        <f>[1]企画!AK9</f>
        <v>0</v>
      </c>
      <c r="AJ10" s="173">
        <f>[1]企画!AL9</f>
        <v>0</v>
      </c>
      <c r="AK10" s="173">
        <f>[1]企画!AM9</f>
        <v>0</v>
      </c>
      <c r="AL10" s="173">
        <f>[1]企画!AN9</f>
        <v>0</v>
      </c>
      <c r="AM10" s="173">
        <f>[1]企画!AO9</f>
        <v>0</v>
      </c>
      <c r="AN10" s="173">
        <f>[1]企画!AP9</f>
        <v>0</v>
      </c>
      <c r="AO10" s="173">
        <f>[1]企画!AQ9</f>
        <v>0</v>
      </c>
      <c r="AP10" s="173">
        <f>[1]企画!AR9</f>
        <v>0</v>
      </c>
      <c r="AQ10" s="173">
        <f>[1]企画!AS9</f>
        <v>200</v>
      </c>
      <c r="AR10" s="173">
        <f t="shared" si="4"/>
        <v>200</v>
      </c>
      <c r="AS10" s="167" t="s">
        <v>136</v>
      </c>
      <c r="AT10" s="168"/>
      <c r="AU10" s="168" t="str">
        <f t="shared" si="0"/>
        <v>2.580目玉</v>
      </c>
      <c r="AV10" s="168" t="str">
        <f t="shared" si="1"/>
        <v>指定牛ﾁﾙﾄﾞ切落しすき焼用（ﾓﾓ・ｶﾀ・ﾊﾞﾗ）</v>
      </c>
      <c r="AW10" s="168" t="str">
        <f t="shared" si="1"/>
        <v>200g</v>
      </c>
      <c r="AX10" s="168">
        <f t="shared" si="2"/>
        <v>948</v>
      </c>
      <c r="AY10" s="169">
        <f t="shared" si="3"/>
        <v>131700</v>
      </c>
      <c r="AZ10" s="168"/>
      <c r="BA10" s="168"/>
    </row>
    <row r="11" spans="1:53" ht="22.5" customHeight="1">
      <c r="A11" s="122">
        <f>[1]企画!B10</f>
        <v>2</v>
      </c>
      <c r="B11" s="164"/>
      <c r="C11" s="166"/>
      <c r="D11" s="173">
        <f>[1]企画!F10</f>
        <v>392217</v>
      </c>
      <c r="E11" s="173" t="str">
        <f>[1]企画!G10</f>
        <v>コープラスフーズ</v>
      </c>
      <c r="F11" s="173" t="str">
        <f>[1]企画!H10</f>
        <v>徳島県</v>
      </c>
      <c r="G11" s="173">
        <f>[1]企画!I10</f>
        <v>0</v>
      </c>
      <c r="H11" s="173">
        <f>[1]企画!J10</f>
        <v>0</v>
      </c>
      <c r="I11" s="195" t="str">
        <f>[1]企画!K10</f>
        <v>指定牛すき焼用（ﾓﾓ）</v>
      </c>
      <c r="J11" s="173" t="str">
        <f>[1]企画!L10</f>
        <v>150g</v>
      </c>
      <c r="K11" s="173" t="str">
        <f>[1]企画!M10</f>
        <v>含む2日</v>
      </c>
      <c r="L11" s="173">
        <f>[1]企画!N10</f>
        <v>0</v>
      </c>
      <c r="M11" s="173" t="str">
        <f>[1]企画!O10</f>
        <v>B</v>
      </c>
      <c r="N11" s="173">
        <f>[1]企画!P10</f>
        <v>916</v>
      </c>
      <c r="O11" s="173">
        <f>[1]企画!Q10</f>
        <v>848</v>
      </c>
      <c r="P11" s="173">
        <f>[1]企画!R10</f>
        <v>0.08</v>
      </c>
      <c r="Q11" s="173" t="str">
        <f>[1]企画!S10</f>
        <v/>
      </c>
      <c r="R11" s="173">
        <f>[1]企画!T10</f>
        <v>432</v>
      </c>
      <c r="S11" s="173">
        <f>[1]企画!U10</f>
        <v>648</v>
      </c>
      <c r="T11" s="173">
        <f>[1]企画!V10</f>
        <v>0</v>
      </c>
      <c r="U11" s="173">
        <f>[1]企画!W10</f>
        <v>45750</v>
      </c>
      <c r="V11" s="173" t="str">
        <f>[1]企画!X10</f>
        <v>Ｃ</v>
      </c>
      <c r="W11" s="173" t="str">
        <f>[1]企画!Y10</f>
        <v>コープラスフーズ</v>
      </c>
      <c r="X11" s="173">
        <f>[1]企画!Z10</f>
        <v>0</v>
      </c>
      <c r="Y11" s="173">
        <f>[1]企画!AA10</f>
        <v>15</v>
      </c>
      <c r="Z11" s="173">
        <f>[1]企画!AB10</f>
        <v>12720</v>
      </c>
      <c r="AA11" s="173">
        <f>[1]企画!AC10</f>
        <v>0.23584905660377359</v>
      </c>
      <c r="AB11" s="173">
        <f>[1]企画!AD10</f>
        <v>3000</v>
      </c>
      <c r="AC11" s="173">
        <f>[1]企画!AE10</f>
        <v>0</v>
      </c>
      <c r="AD11" s="173">
        <f>[1]企画!AF10</f>
        <v>0.84</v>
      </c>
      <c r="AE11" s="173">
        <f>[1]企画!AG10</f>
        <v>0</v>
      </c>
      <c r="AF11" s="173" t="str">
        <f>[1]企画!AH10</f>
        <v>　少量企画</v>
      </c>
      <c r="AG11" s="173">
        <f>[1]企画!AI10</f>
        <v>566</v>
      </c>
      <c r="AH11" s="173">
        <f>[1]企画!AJ10</f>
        <v>0</v>
      </c>
      <c r="AI11" s="173">
        <f>[1]企画!AK10</f>
        <v>0</v>
      </c>
      <c r="AJ11" s="173">
        <f>[1]企画!AL10</f>
        <v>0</v>
      </c>
      <c r="AK11" s="173">
        <f>[1]企画!AM10</f>
        <v>0</v>
      </c>
      <c r="AL11" s="173">
        <f>[1]企画!AN10</f>
        <v>0</v>
      </c>
      <c r="AM11" s="173">
        <f>[1]企画!AO10</f>
        <v>0</v>
      </c>
      <c r="AN11" s="173">
        <f>[1]企画!AP10</f>
        <v>0</v>
      </c>
      <c r="AO11" s="173">
        <f>[1]企画!AQ10</f>
        <v>0</v>
      </c>
      <c r="AP11" s="173">
        <f>[1]企画!AR10</f>
        <v>0</v>
      </c>
      <c r="AQ11" s="173">
        <f>[1]企画!AS10</f>
        <v>150</v>
      </c>
      <c r="AR11" s="173">
        <f t="shared" si="4"/>
        <v>150</v>
      </c>
      <c r="AS11" s="167" t="s">
        <v>136</v>
      </c>
      <c r="AT11" s="168"/>
      <c r="AU11" s="168" t="str">
        <f t="shared" si="0"/>
        <v>0.840　少量企画</v>
      </c>
      <c r="AV11" s="168" t="str">
        <f t="shared" si="1"/>
        <v>指定牛すき焼用（ﾓﾓ）</v>
      </c>
      <c r="AW11" s="168" t="str">
        <f t="shared" si="1"/>
        <v>150g</v>
      </c>
      <c r="AX11" s="168">
        <f t="shared" si="2"/>
        <v>916</v>
      </c>
      <c r="AY11" s="169">
        <f t="shared" si="3"/>
        <v>12720</v>
      </c>
      <c r="AZ11" s="168"/>
      <c r="BA11" s="168"/>
    </row>
    <row r="12" spans="1:53" ht="22.5" customHeight="1">
      <c r="A12" s="122">
        <f>[1]企画!B11</f>
        <v>10</v>
      </c>
      <c r="B12" s="164"/>
      <c r="C12" s="166"/>
      <c r="D12" s="173">
        <f>[1]企画!F11</f>
        <v>303941</v>
      </c>
      <c r="E12" s="173" t="str">
        <f>[1]企画!G11</f>
        <v>コープラスフーズ</v>
      </c>
      <c r="F12" s="173" t="str">
        <f>[1]企画!H11</f>
        <v>徳島県</v>
      </c>
      <c r="G12" s="173">
        <f>[1]企画!I11</f>
        <v>0</v>
      </c>
      <c r="H12" s="173">
        <f>[1]企画!J11</f>
        <v>0</v>
      </c>
      <c r="I12" s="195" t="str">
        <f>[1]企画!K11</f>
        <v>国産牛すき焼用（ロース）</v>
      </c>
      <c r="J12" s="173" t="str">
        <f>[1]企画!L11</f>
        <v>150ｇ</v>
      </c>
      <c r="K12" s="173" t="str">
        <f>[1]企画!M11</f>
        <v>90日</v>
      </c>
      <c r="L12" s="173">
        <f>[1]企画!N11</f>
        <v>0</v>
      </c>
      <c r="M12" s="173" t="str">
        <f>[1]企画!O11</f>
        <v>B</v>
      </c>
      <c r="N12" s="173">
        <f>[1]企画!P11</f>
        <v>1382</v>
      </c>
      <c r="O12" s="173">
        <f>[1]企画!Q11</f>
        <v>1280</v>
      </c>
      <c r="P12" s="173">
        <f>[1]企画!R11</f>
        <v>0.08</v>
      </c>
      <c r="Q12" s="173" t="str">
        <f>[1]企画!S11</f>
        <v/>
      </c>
      <c r="R12" s="173">
        <f>[1]企画!T11</f>
        <v>667.33333333333326</v>
      </c>
      <c r="S12" s="173">
        <f>[1]企画!U11</f>
        <v>1001</v>
      </c>
      <c r="T12" s="173">
        <f>[1]企画!V11</f>
        <v>0</v>
      </c>
      <c r="U12" s="173">
        <f>[1]企画!W11</f>
        <v>45750</v>
      </c>
      <c r="V12" s="173" t="str">
        <f>[1]企画!X11</f>
        <v>Ｆ</v>
      </c>
      <c r="W12" s="173" t="str">
        <f>[1]企画!Y11</f>
        <v>コープラスフーズ</v>
      </c>
      <c r="X12" s="173">
        <f>[1]企画!Z11</f>
        <v>0</v>
      </c>
      <c r="Y12" s="173">
        <f>[1]企画!AA11</f>
        <v>30</v>
      </c>
      <c r="Z12" s="173">
        <f>[1]企画!AB11</f>
        <v>38400</v>
      </c>
      <c r="AA12" s="173">
        <f>[1]企画!AC11</f>
        <v>0.21796874999999999</v>
      </c>
      <c r="AB12" s="173">
        <f>[1]企画!AD11</f>
        <v>8370</v>
      </c>
      <c r="AC12" s="173">
        <f>[1]企画!AE11</f>
        <v>0</v>
      </c>
      <c r="AD12" s="173">
        <f>[1]企画!AF11</f>
        <v>0.84</v>
      </c>
      <c r="AE12" s="173">
        <f>[1]企画!AG11</f>
        <v>0</v>
      </c>
      <c r="AF12" s="173" t="str">
        <f>[1]企画!AH11</f>
        <v>　</v>
      </c>
      <c r="AG12" s="173">
        <f>[1]企画!AI11</f>
        <v>854</v>
      </c>
      <c r="AH12" s="173">
        <f>[1]企画!AJ11</f>
        <v>0</v>
      </c>
      <c r="AI12" s="173">
        <f>[1]企画!AK11</f>
        <v>0</v>
      </c>
      <c r="AJ12" s="173">
        <f>[1]企画!AL11</f>
        <v>0</v>
      </c>
      <c r="AK12" s="173">
        <f>[1]企画!AM11</f>
        <v>0</v>
      </c>
      <c r="AL12" s="173">
        <f>[1]企画!AN11</f>
        <v>0</v>
      </c>
      <c r="AM12" s="173">
        <f>[1]企画!AO11</f>
        <v>0</v>
      </c>
      <c r="AN12" s="173">
        <f>[1]企画!AP11</f>
        <v>0</v>
      </c>
      <c r="AO12" s="173">
        <f>[1]企画!AQ11</f>
        <v>0</v>
      </c>
      <c r="AP12" s="173">
        <f>[1]企画!AR11</f>
        <v>0</v>
      </c>
      <c r="AQ12" s="173">
        <f>[1]企画!AS11</f>
        <v>150</v>
      </c>
      <c r="AR12" s="173">
        <f t="shared" si="4"/>
        <v>150</v>
      </c>
      <c r="AS12" s="167" t="s">
        <v>136</v>
      </c>
      <c r="AT12" s="168"/>
      <c r="AU12" s="168" t="str">
        <f t="shared" si="0"/>
        <v>0.840　</v>
      </c>
      <c r="AV12" s="168" t="str">
        <f t="shared" si="1"/>
        <v>国産牛すき焼用（ロース）</v>
      </c>
      <c r="AW12" s="168" t="str">
        <f t="shared" si="1"/>
        <v>150ｇ</v>
      </c>
      <c r="AX12" s="168">
        <f t="shared" si="2"/>
        <v>1382</v>
      </c>
      <c r="AY12" s="169">
        <f t="shared" si="3"/>
        <v>38400</v>
      </c>
      <c r="AZ12" s="168"/>
      <c r="BA12" s="168"/>
    </row>
    <row r="13" spans="1:53" ht="22.5" customHeight="1">
      <c r="A13" s="122">
        <f>[1]企画!B12</f>
        <v>11</v>
      </c>
      <c r="B13" s="164"/>
      <c r="C13" s="166"/>
      <c r="D13" s="173">
        <f>[1]企画!F12</f>
        <v>307414</v>
      </c>
      <c r="E13" s="173" t="str">
        <f>[1]企画!G12</f>
        <v>コープラスフーズ</v>
      </c>
      <c r="F13" s="173" t="str">
        <f>[1]企画!H12</f>
        <v>徳島県</v>
      </c>
      <c r="G13" s="173">
        <f>[1]企画!I12</f>
        <v>0</v>
      </c>
      <c r="H13" s="173">
        <f>[1]企画!J12</f>
        <v>0</v>
      </c>
      <c r="I13" s="195" t="str">
        <f>[1]企画!K12</f>
        <v>国産牛こまぎれ(ﾊﾞﾗ凍結）</v>
      </c>
      <c r="J13" s="173" t="str">
        <f>[1]企画!L12</f>
        <v>270ｇ</v>
      </c>
      <c r="K13" s="173" t="str">
        <f>[1]企画!M12</f>
        <v>90日</v>
      </c>
      <c r="L13" s="173">
        <f>[1]企画!N12</f>
        <v>0</v>
      </c>
      <c r="M13" s="173" t="str">
        <f>[1]企画!O12</f>
        <v>B</v>
      </c>
      <c r="N13" s="173">
        <f>[1]企画!P12</f>
        <v>970</v>
      </c>
      <c r="O13" s="173">
        <f>[1]企画!Q12</f>
        <v>898</v>
      </c>
      <c r="P13" s="173">
        <f>[1]企画!R12</f>
        <v>0.08</v>
      </c>
      <c r="Q13" s="173" t="str">
        <f>[1]企画!S12</f>
        <v/>
      </c>
      <c r="R13" s="173">
        <f>[1]企画!T12</f>
        <v>240</v>
      </c>
      <c r="S13" s="173">
        <f>[1]企画!U12</f>
        <v>648</v>
      </c>
      <c r="T13" s="173">
        <f>[1]企画!V12</f>
        <v>0</v>
      </c>
      <c r="U13" s="173" t="str">
        <f>[1]企画!W12</f>
        <v>毎回</v>
      </c>
      <c r="V13" s="173" t="str">
        <f>[1]企画!X12</f>
        <v>Ｆ</v>
      </c>
      <c r="W13" s="173" t="str">
        <f>[1]企画!Y12</f>
        <v>コープラスフーズ</v>
      </c>
      <c r="X13" s="173">
        <f>[1]企画!Z12</f>
        <v>0</v>
      </c>
      <c r="Y13" s="173">
        <f>[1]企画!AA12</f>
        <v>200</v>
      </c>
      <c r="Z13" s="173">
        <f>[1]企画!AB12</f>
        <v>179600</v>
      </c>
      <c r="AA13" s="173">
        <f>[1]企画!AC12</f>
        <v>0.27839643652561247</v>
      </c>
      <c r="AB13" s="173">
        <f>[1]企画!AD12</f>
        <v>50000</v>
      </c>
      <c r="AC13" s="173">
        <f>[1]企画!AE12</f>
        <v>0</v>
      </c>
      <c r="AD13" s="173">
        <f>[1]企画!AF12</f>
        <v>2.7</v>
      </c>
      <c r="AE13" s="173">
        <f>[1]企画!AG12</f>
        <v>0</v>
      </c>
      <c r="AF13" s="173" t="str">
        <f>[1]企画!AH12</f>
        <v>　</v>
      </c>
      <c r="AG13" s="173">
        <f>[1]企画!AI12</f>
        <v>333</v>
      </c>
      <c r="AH13" s="173">
        <f>[1]企画!AJ12</f>
        <v>0</v>
      </c>
      <c r="AI13" s="173">
        <f>[1]企画!AK12</f>
        <v>0</v>
      </c>
      <c r="AJ13" s="173">
        <f>[1]企画!AL12</f>
        <v>0</v>
      </c>
      <c r="AK13" s="173">
        <f>[1]企画!AM12</f>
        <v>0</v>
      </c>
      <c r="AL13" s="173">
        <f>[1]企画!AN12</f>
        <v>0</v>
      </c>
      <c r="AM13" s="173">
        <f>[1]企画!AO12</f>
        <v>0</v>
      </c>
      <c r="AN13" s="173">
        <f>[1]企画!AP12</f>
        <v>0</v>
      </c>
      <c r="AO13" s="173">
        <f>[1]企画!AQ12</f>
        <v>0</v>
      </c>
      <c r="AP13" s="173">
        <f>[1]企画!AR12</f>
        <v>0</v>
      </c>
      <c r="AQ13" s="173">
        <f>[1]企画!AS12</f>
        <v>270</v>
      </c>
      <c r="AR13" s="173">
        <f t="shared" si="4"/>
        <v>270</v>
      </c>
      <c r="AS13" s="167" t="s">
        <v>136</v>
      </c>
      <c r="AT13" s="168"/>
      <c r="AU13" s="168" t="str">
        <f t="shared" si="0"/>
        <v>2.70　</v>
      </c>
      <c r="AV13" s="168" t="str">
        <f t="shared" si="1"/>
        <v>国産牛こまぎれ(ﾊﾞﾗ凍結）</v>
      </c>
      <c r="AW13" s="168" t="str">
        <f t="shared" si="1"/>
        <v>270ｇ</v>
      </c>
      <c r="AX13" s="168">
        <f t="shared" si="2"/>
        <v>970</v>
      </c>
      <c r="AY13" s="169">
        <f t="shared" si="3"/>
        <v>179600</v>
      </c>
      <c r="AZ13" s="168"/>
      <c r="BA13" s="168"/>
    </row>
    <row r="14" spans="1:53" ht="22.5" customHeight="1">
      <c r="A14" s="122">
        <f>[1]企画!B13</f>
        <v>0</v>
      </c>
      <c r="B14" s="164"/>
      <c r="C14" s="166"/>
      <c r="D14" s="173">
        <f>[1]企画!F13</f>
        <v>303420</v>
      </c>
      <c r="E14" s="173" t="str">
        <f>[1]企画!G13</f>
        <v>コープラスフーズ</v>
      </c>
      <c r="F14" s="173" t="str">
        <f>[1]企画!H13</f>
        <v>徳島県</v>
      </c>
      <c r="G14" s="173">
        <f>[1]企画!I13</f>
        <v>0</v>
      </c>
      <c r="H14" s="173">
        <f>[1]企画!J13</f>
        <v>0</v>
      </c>
      <c r="I14" s="195" t="str">
        <f>[1]企画!K13</f>
        <v>豪州産牛こまぎれ（ﾊﾞﾗ凍結）</v>
      </c>
      <c r="J14" s="173" t="str">
        <f>[1]企画!L13</f>
        <v>340g(ﾁｬｯｸｼｰﾙ）</v>
      </c>
      <c r="K14" s="173" t="str">
        <f>[1]企画!M13</f>
        <v>90日</v>
      </c>
      <c r="L14" s="173">
        <f>[1]企画!N13</f>
        <v>0</v>
      </c>
      <c r="M14" s="173" t="str">
        <f>[1]企画!O13</f>
        <v>B</v>
      </c>
      <c r="N14" s="173">
        <f>[1]企画!P13</f>
        <v>754</v>
      </c>
      <c r="O14" s="173">
        <f>[1]企画!Q13</f>
        <v>698</v>
      </c>
      <c r="P14" s="173">
        <f>[1]企画!R13</f>
        <v>0.08</v>
      </c>
      <c r="Q14" s="173" t="str">
        <f>[1]企画!S13</f>
        <v/>
      </c>
      <c r="R14" s="173">
        <f>[1]企画!T13</f>
        <v>154.11764705882354</v>
      </c>
      <c r="S14" s="173">
        <f>[1]企画!U13</f>
        <v>524</v>
      </c>
      <c r="T14" s="173">
        <f>[1]企画!V13</f>
        <v>0</v>
      </c>
      <c r="U14" s="173">
        <f>[1]企画!W13</f>
        <v>45720</v>
      </c>
      <c r="V14" s="173" t="str">
        <f>[1]企画!X13</f>
        <v>Ｆ</v>
      </c>
      <c r="W14" s="173" t="str">
        <f>[1]企画!Y13</f>
        <v>コープラスフーズ</v>
      </c>
      <c r="X14" s="173">
        <f>[1]企画!Z13</f>
        <v>0</v>
      </c>
      <c r="Y14" s="173">
        <f>[1]企画!AA13</f>
        <v>50</v>
      </c>
      <c r="Z14" s="173">
        <f>[1]企画!AB13</f>
        <v>34900</v>
      </c>
      <c r="AA14" s="173">
        <f>[1]企画!AC13</f>
        <v>0.24928366762177651</v>
      </c>
      <c r="AB14" s="173">
        <f>[1]企画!AD13</f>
        <v>8700</v>
      </c>
      <c r="AC14" s="173">
        <f>[1]企画!AE13</f>
        <v>0</v>
      </c>
      <c r="AD14" s="173">
        <f>[1]企画!AF13</f>
        <v>0.84</v>
      </c>
      <c r="AE14" s="173">
        <f>[1]企画!AG13</f>
        <v>0</v>
      </c>
      <c r="AF14" s="173" t="str">
        <f>[1]企画!AH13</f>
        <v>　</v>
      </c>
      <c r="AG14" s="173">
        <f>[1]企画!AI13</f>
        <v>206</v>
      </c>
      <c r="AH14" s="173">
        <f>[1]企画!AJ13</f>
        <v>0</v>
      </c>
      <c r="AI14" s="173">
        <f>[1]企画!AK13</f>
        <v>0</v>
      </c>
      <c r="AJ14" s="173">
        <f>[1]企画!AL13</f>
        <v>0</v>
      </c>
      <c r="AK14" s="173">
        <f>[1]企画!AM13</f>
        <v>0</v>
      </c>
      <c r="AL14" s="173">
        <f>[1]企画!AN13</f>
        <v>0</v>
      </c>
      <c r="AM14" s="173">
        <f>[1]企画!AO13</f>
        <v>0</v>
      </c>
      <c r="AN14" s="173">
        <f>[1]企画!AP13</f>
        <v>0</v>
      </c>
      <c r="AO14" s="173">
        <f>[1]企画!AQ13</f>
        <v>0</v>
      </c>
      <c r="AP14" s="173">
        <f>[1]企画!AR13</f>
        <v>0</v>
      </c>
      <c r="AQ14" s="173">
        <f>[1]企画!AS13</f>
        <v>340</v>
      </c>
      <c r="AR14" s="173">
        <f t="shared" si="4"/>
        <v>340</v>
      </c>
      <c r="AS14" s="167" t="s">
        <v>136</v>
      </c>
      <c r="AT14" s="168"/>
      <c r="AU14" s="168" t="str">
        <f t="shared" si="0"/>
        <v>0.840　</v>
      </c>
      <c r="AV14" s="168" t="str">
        <f t="shared" si="1"/>
        <v>豪州産牛こまぎれ（ﾊﾞﾗ凍結）</v>
      </c>
      <c r="AW14" s="168" t="str">
        <f t="shared" si="1"/>
        <v>340g(ﾁｬｯｸｼｰﾙ）</v>
      </c>
      <c r="AX14" s="168">
        <f t="shared" si="2"/>
        <v>754</v>
      </c>
      <c r="AY14" s="169">
        <f t="shared" si="3"/>
        <v>34900</v>
      </c>
      <c r="AZ14" s="168"/>
      <c r="BA14" s="168"/>
    </row>
    <row r="15" spans="1:53" ht="22.5" customHeight="1">
      <c r="A15" s="122">
        <f>[1]企画!B14</f>
        <v>3</v>
      </c>
      <c r="B15" s="164"/>
      <c r="C15" s="166"/>
      <c r="D15" s="173">
        <f>[1]企画!F14</f>
        <v>309262</v>
      </c>
      <c r="E15" s="173" t="str">
        <f>[1]企画!G14</f>
        <v>コープラスフーズ</v>
      </c>
      <c r="F15" s="173" t="str">
        <f>[1]企画!H14</f>
        <v>徳島県</v>
      </c>
      <c r="G15" s="173">
        <f>[1]企画!I14</f>
        <v>0</v>
      </c>
      <c r="H15" s="173">
        <f>[1]企画!J14</f>
        <v>0</v>
      </c>
      <c r="I15" s="195" t="str">
        <f>[1]企画!K14</f>
        <v>国産牛ﾁﾙﾄﾞこまぎれ</v>
      </c>
      <c r="J15" s="173" t="str">
        <f>[1]企画!L14</f>
        <v>200ｇ</v>
      </c>
      <c r="K15" s="173" t="str">
        <f>[1]企画!M14</f>
        <v>含2日</v>
      </c>
      <c r="L15" s="173">
        <f>[1]企画!N14</f>
        <v>0</v>
      </c>
      <c r="M15" s="173" t="str">
        <f>[1]企画!O14</f>
        <v>C</v>
      </c>
      <c r="N15" s="173">
        <f>[1]企画!P14</f>
        <v>754</v>
      </c>
      <c r="O15" s="173">
        <f>[1]企画!Q14</f>
        <v>698</v>
      </c>
      <c r="P15" s="173">
        <f>[1]企画!R14</f>
        <v>0.08</v>
      </c>
      <c r="Q15" s="173" t="str">
        <f>[1]企画!S14</f>
        <v/>
      </c>
      <c r="R15" s="173">
        <f>[1]企画!T14</f>
        <v>270</v>
      </c>
      <c r="S15" s="173">
        <f>[1]企画!U14</f>
        <v>540</v>
      </c>
      <c r="T15" s="173">
        <f>[1]企画!V14</f>
        <v>0</v>
      </c>
      <c r="U15" s="173">
        <f>[1]企画!W14</f>
        <v>45720</v>
      </c>
      <c r="V15" s="173" t="str">
        <f>[1]企画!X14</f>
        <v>Ｃ</v>
      </c>
      <c r="W15" s="173" t="str">
        <f>[1]企画!Y14</f>
        <v>コープラスフーズ</v>
      </c>
      <c r="X15" s="173">
        <f>[1]企画!Z14</f>
        <v>0</v>
      </c>
      <c r="Y15" s="173">
        <f>[1]企画!AA14</f>
        <v>600</v>
      </c>
      <c r="Z15" s="173">
        <f>[1]企画!AB14</f>
        <v>418800</v>
      </c>
      <c r="AA15" s="173">
        <f>[1]企画!AC14</f>
        <v>0.22636103151862463</v>
      </c>
      <c r="AB15" s="173">
        <f>[1]企画!AD14</f>
        <v>94800</v>
      </c>
      <c r="AC15" s="173">
        <f>[1]企画!AE14</f>
        <v>0</v>
      </c>
      <c r="AD15" s="173" t="str">
        <f>[1]企画!AF14</f>
        <v>表紙</v>
      </c>
      <c r="AE15" s="173">
        <f>[1]企画!AG14</f>
        <v>0</v>
      </c>
      <c r="AF15" s="173" t="str">
        <f>[1]企画!AH14</f>
        <v>　</v>
      </c>
      <c r="AG15" s="173">
        <f>[1]企画!AI14</f>
        <v>349</v>
      </c>
      <c r="AH15" s="173">
        <f>[1]企画!AJ14</f>
        <v>0</v>
      </c>
      <c r="AI15" s="173">
        <f>[1]企画!AK14</f>
        <v>0</v>
      </c>
      <c r="AJ15" s="173">
        <f>[1]企画!AL14</f>
        <v>0</v>
      </c>
      <c r="AK15" s="173">
        <f>[1]企画!AM14</f>
        <v>0</v>
      </c>
      <c r="AL15" s="173">
        <f>[1]企画!AN14</f>
        <v>0</v>
      </c>
      <c r="AM15" s="173">
        <f>[1]企画!AO14</f>
        <v>0</v>
      </c>
      <c r="AN15" s="173">
        <f>[1]企画!AP14</f>
        <v>0</v>
      </c>
      <c r="AO15" s="173">
        <f>[1]企画!AQ14</f>
        <v>0</v>
      </c>
      <c r="AP15" s="173">
        <f>[1]企画!AR14</f>
        <v>0</v>
      </c>
      <c r="AQ15" s="173">
        <f>[1]企画!AS14</f>
        <v>200</v>
      </c>
      <c r="AR15" s="173">
        <f t="shared" si="4"/>
        <v>200</v>
      </c>
      <c r="AS15" s="167" t="s">
        <v>136</v>
      </c>
      <c r="AT15" s="168"/>
      <c r="AU15" s="168" t="str">
        <f t="shared" si="0"/>
        <v>表紙0　</v>
      </c>
      <c r="AV15" s="168" t="str">
        <f t="shared" si="1"/>
        <v>国産牛ﾁﾙﾄﾞこまぎれ</v>
      </c>
      <c r="AW15" s="168" t="str">
        <f t="shared" si="1"/>
        <v>200ｇ</v>
      </c>
      <c r="AX15" s="168">
        <f t="shared" si="2"/>
        <v>754</v>
      </c>
      <c r="AY15" s="169">
        <f t="shared" si="3"/>
        <v>418800</v>
      </c>
      <c r="AZ15" s="168"/>
      <c r="BA15" s="168"/>
    </row>
    <row r="16" spans="1:53" ht="22.5" customHeight="1">
      <c r="A16" s="122">
        <f>[1]企画!B15</f>
        <v>4</v>
      </c>
      <c r="B16" s="164"/>
      <c r="C16" s="166"/>
      <c r="D16" s="173">
        <f>[1]企画!F15</f>
        <v>320888</v>
      </c>
      <c r="E16" s="173" t="str">
        <f>[1]企画!G15</f>
        <v>コープラスフーズ</v>
      </c>
      <c r="F16" s="173" t="str">
        <f>[1]企画!H15</f>
        <v>徳島県</v>
      </c>
      <c r="G16" s="173">
        <f>[1]企画!I15</f>
        <v>0</v>
      </c>
      <c r="H16" s="173">
        <f>[1]企画!J15</f>
        <v>0</v>
      </c>
      <c r="I16" s="195" t="str">
        <f>[1]企画!K15</f>
        <v>指定牛切落し（ﾓﾓ）</v>
      </c>
      <c r="J16" s="173" t="str">
        <f>[1]企画!L15</f>
        <v>150g</v>
      </c>
      <c r="K16" s="173" t="str">
        <f>[1]企画!M15</f>
        <v>含む2日</v>
      </c>
      <c r="L16" s="173">
        <f>[1]企画!N15</f>
        <v>0</v>
      </c>
      <c r="M16" s="173" t="str">
        <f>[1]企画!O15</f>
        <v>B</v>
      </c>
      <c r="N16" s="173">
        <f>[1]企画!P15</f>
        <v>862</v>
      </c>
      <c r="O16" s="173">
        <f>[1]企画!Q15</f>
        <v>798</v>
      </c>
      <c r="P16" s="173">
        <f>[1]企画!R15</f>
        <v>0.08</v>
      </c>
      <c r="Q16" s="173" t="str">
        <f>[1]企画!S15</f>
        <v/>
      </c>
      <c r="R16" s="173">
        <f>[1]企画!T15</f>
        <v>442.66666666666669</v>
      </c>
      <c r="S16" s="173">
        <f>[1]企画!U15</f>
        <v>664</v>
      </c>
      <c r="T16" s="173">
        <f>[1]企画!V15</f>
        <v>0</v>
      </c>
      <c r="U16" s="173">
        <f>[1]企画!W15</f>
        <v>45748</v>
      </c>
      <c r="V16" s="173" t="str">
        <f>[1]企画!X15</f>
        <v>Ｃ</v>
      </c>
      <c r="W16" s="173" t="str">
        <f>[1]企画!Y15</f>
        <v>コープラスフーズ</v>
      </c>
      <c r="X16" s="173">
        <f>[1]企画!Z15</f>
        <v>0</v>
      </c>
      <c r="Y16" s="173">
        <f>[1]企画!AA15</f>
        <v>170</v>
      </c>
      <c r="Z16" s="173">
        <f>[1]企画!AB15</f>
        <v>135660</v>
      </c>
      <c r="AA16" s="173">
        <f>[1]企画!AC15</f>
        <v>0.16791979949874686</v>
      </c>
      <c r="AB16" s="173">
        <f>[1]企画!AD15</f>
        <v>22780</v>
      </c>
      <c r="AC16" s="173">
        <f>[1]企画!AE15</f>
        <v>0</v>
      </c>
      <c r="AD16" s="173">
        <f>[1]企画!AF15</f>
        <v>2.7</v>
      </c>
      <c r="AE16" s="173">
        <f>[1]企画!AG15</f>
        <v>0</v>
      </c>
      <c r="AF16" s="173" t="str">
        <f>[1]企画!AH15</f>
        <v>　少量企画</v>
      </c>
      <c r="AG16" s="173">
        <f>[1]企画!AI15</f>
        <v>532</v>
      </c>
      <c r="AH16" s="173">
        <f>[1]企画!AJ15</f>
        <v>0</v>
      </c>
      <c r="AI16" s="173">
        <f>[1]企画!AK15</f>
        <v>0</v>
      </c>
      <c r="AJ16" s="173">
        <f>[1]企画!AL15</f>
        <v>0</v>
      </c>
      <c r="AK16" s="173">
        <f>[1]企画!AM15</f>
        <v>0</v>
      </c>
      <c r="AL16" s="173">
        <f>[1]企画!AN15</f>
        <v>0</v>
      </c>
      <c r="AM16" s="173">
        <f>[1]企画!AO15</f>
        <v>0</v>
      </c>
      <c r="AN16" s="173">
        <f>[1]企画!AP15</f>
        <v>0</v>
      </c>
      <c r="AO16" s="173">
        <f>[1]企画!AQ15</f>
        <v>0</v>
      </c>
      <c r="AP16" s="173">
        <f>[1]企画!AR15</f>
        <v>0</v>
      </c>
      <c r="AQ16" s="173">
        <f>[1]企画!AS15</f>
        <v>150</v>
      </c>
      <c r="AR16" s="173">
        <f t="shared" si="4"/>
        <v>150</v>
      </c>
      <c r="AS16" s="167" t="s">
        <v>136</v>
      </c>
      <c r="AT16" s="168"/>
      <c r="AU16" s="168" t="str">
        <f t="shared" si="0"/>
        <v>2.70　少量企画</v>
      </c>
      <c r="AV16" s="168" t="str">
        <f t="shared" si="1"/>
        <v>指定牛切落し（ﾓﾓ）</v>
      </c>
      <c r="AW16" s="168" t="str">
        <f t="shared" si="1"/>
        <v>150g</v>
      </c>
      <c r="AX16" s="168">
        <f t="shared" si="2"/>
        <v>862</v>
      </c>
      <c r="AY16" s="169">
        <f t="shared" si="3"/>
        <v>135660</v>
      </c>
      <c r="AZ16" s="168"/>
      <c r="BA16" s="168"/>
    </row>
    <row r="17" spans="1:53" ht="22.5" customHeight="1">
      <c r="A17" s="122">
        <f>[1]企画!B16</f>
        <v>5</v>
      </c>
      <c r="B17" s="164"/>
      <c r="C17" s="166"/>
      <c r="D17" s="173">
        <f>[1]企画!F16</f>
        <v>391970</v>
      </c>
      <c r="E17" s="173" t="str">
        <f>[1]企画!G16</f>
        <v>コープラスフーズ</v>
      </c>
      <c r="F17" s="173" t="str">
        <f>[1]企画!H16</f>
        <v>徳島県</v>
      </c>
      <c r="G17" s="173">
        <f>[1]企画!I16</f>
        <v>0</v>
      </c>
      <c r="H17" s="173">
        <f>[1]企画!J16</f>
        <v>0</v>
      </c>
      <c r="I17" s="195" t="str">
        <f>[1]企画!K16</f>
        <v>国産牛切落し（ﾓﾓ）</v>
      </c>
      <c r="J17" s="173" t="str">
        <f>[1]企画!L16</f>
        <v>150g</v>
      </c>
      <c r="K17" s="173" t="str">
        <f>[1]企画!M16</f>
        <v>含む2日</v>
      </c>
      <c r="L17" s="173">
        <f>[1]企画!N16</f>
        <v>0</v>
      </c>
      <c r="M17" s="173" t="str">
        <f>[1]企画!O16</f>
        <v>B</v>
      </c>
      <c r="N17" s="173">
        <f>[1]企画!P16</f>
        <v>754</v>
      </c>
      <c r="O17" s="173">
        <f>[1]企画!Q16</f>
        <v>698</v>
      </c>
      <c r="P17" s="173">
        <f>[1]企画!R16</f>
        <v>0.08</v>
      </c>
      <c r="Q17" s="173" t="str">
        <f>[1]企画!S16</f>
        <v/>
      </c>
      <c r="R17" s="173">
        <f>[1]企画!T16</f>
        <v>345.33333333333331</v>
      </c>
      <c r="S17" s="173">
        <f>[1]企画!U16</f>
        <v>518</v>
      </c>
      <c r="T17" s="173">
        <f>[1]企画!V16</f>
        <v>0</v>
      </c>
      <c r="U17" s="173" t="str">
        <f>[1]企画!W16</f>
        <v>毎回</v>
      </c>
      <c r="V17" s="173" t="str">
        <f>[1]企画!X16</f>
        <v>Ｃ</v>
      </c>
      <c r="W17" s="173" t="str">
        <f>[1]企画!Y16</f>
        <v>コープラスフーズ</v>
      </c>
      <c r="X17" s="173">
        <f>[1]企画!Z16</f>
        <v>0</v>
      </c>
      <c r="Y17" s="173">
        <f>[1]企画!AA16</f>
        <v>170</v>
      </c>
      <c r="Z17" s="173">
        <f>[1]企画!AB16</f>
        <v>118660</v>
      </c>
      <c r="AA17" s="173">
        <f>[1]企画!AC16</f>
        <v>0.25787965616045844</v>
      </c>
      <c r="AB17" s="173">
        <f>[1]企画!AD16</f>
        <v>30600</v>
      </c>
      <c r="AC17" s="173">
        <f>[1]企画!AE16</f>
        <v>0</v>
      </c>
      <c r="AD17" s="173">
        <f>[1]企画!AF16</f>
        <v>2.58</v>
      </c>
      <c r="AE17" s="173">
        <f>[1]企画!AG16</f>
        <v>0</v>
      </c>
      <c r="AF17" s="173" t="str">
        <f>[1]企画!AH16</f>
        <v>　少量企画</v>
      </c>
      <c r="AG17" s="173">
        <f>[1]企画!AI16</f>
        <v>466</v>
      </c>
      <c r="AH17" s="173">
        <f>[1]企画!AJ16</f>
        <v>0</v>
      </c>
      <c r="AI17" s="173">
        <f>[1]企画!AK16</f>
        <v>0</v>
      </c>
      <c r="AJ17" s="173">
        <f>[1]企画!AL16</f>
        <v>0</v>
      </c>
      <c r="AK17" s="173">
        <f>[1]企画!AM16</f>
        <v>0</v>
      </c>
      <c r="AL17" s="173">
        <f>[1]企画!AN16</f>
        <v>0</v>
      </c>
      <c r="AM17" s="173">
        <f>[1]企画!AO16</f>
        <v>0</v>
      </c>
      <c r="AN17" s="173">
        <f>[1]企画!AP16</f>
        <v>0</v>
      </c>
      <c r="AO17" s="173">
        <f>[1]企画!AQ16</f>
        <v>0</v>
      </c>
      <c r="AP17" s="173">
        <f>[1]企画!AR16</f>
        <v>0</v>
      </c>
      <c r="AQ17" s="173">
        <f>[1]企画!AS16</f>
        <v>150</v>
      </c>
      <c r="AR17" s="173">
        <f t="shared" si="4"/>
        <v>150</v>
      </c>
      <c r="AS17" s="167" t="s">
        <v>136</v>
      </c>
      <c r="AT17" s="168"/>
      <c r="AU17" s="168" t="str">
        <f t="shared" si="0"/>
        <v>2.580　少量企画</v>
      </c>
      <c r="AV17" s="168" t="str">
        <f t="shared" si="1"/>
        <v>国産牛切落し（ﾓﾓ）</v>
      </c>
      <c r="AW17" s="168" t="str">
        <f t="shared" si="1"/>
        <v>150g</v>
      </c>
      <c r="AX17" s="168">
        <f t="shared" si="2"/>
        <v>754</v>
      </c>
      <c r="AY17" s="169">
        <f t="shared" si="3"/>
        <v>118660</v>
      </c>
      <c r="AZ17" s="168"/>
      <c r="BA17" s="168"/>
    </row>
    <row r="18" spans="1:53" ht="22.5" customHeight="1">
      <c r="A18" s="122">
        <f>[1]企画!B17</f>
        <v>0</v>
      </c>
      <c r="B18" s="164"/>
      <c r="C18" s="166"/>
      <c r="D18" s="173">
        <f>[1]企画!F17</f>
        <v>303925</v>
      </c>
      <c r="E18" s="173" t="str">
        <f>[1]企画!G17</f>
        <v>ニッシングルメビーフ</v>
      </c>
      <c r="F18" s="173" t="str">
        <f>[1]企画!H17</f>
        <v>愛媛県</v>
      </c>
      <c r="G18" s="173">
        <f>[1]企画!I17</f>
        <v>0</v>
      </c>
      <c r="H18" s="173">
        <f>[1]企画!J17</f>
        <v>0</v>
      </c>
      <c r="I18" s="195" t="str">
        <f>[1]企画!K17</f>
        <v>国産牛バラ切落し</v>
      </c>
      <c r="J18" s="173" t="str">
        <f>[1]企画!L17</f>
        <v>850g（チャックシール）</v>
      </c>
      <c r="K18" s="173" t="str">
        <f>[1]企画!M17</f>
        <v>180日</v>
      </c>
      <c r="L18" s="173">
        <f>[1]企画!N17</f>
        <v>0</v>
      </c>
      <c r="M18" s="173" t="str">
        <f>[1]企画!O17</f>
        <v>B</v>
      </c>
      <c r="N18" s="173">
        <f>[1]企画!P17</f>
        <v>2158</v>
      </c>
      <c r="O18" s="173">
        <f>[1]企画!Q17</f>
        <v>1998</v>
      </c>
      <c r="P18" s="173">
        <f>[1]企画!R17</f>
        <v>0.08</v>
      </c>
      <c r="Q18" s="173" t="str">
        <f>[1]企画!S17</f>
        <v/>
      </c>
      <c r="R18" s="173">
        <f>[1]企画!T17</f>
        <v>172.94117647058823</v>
      </c>
      <c r="S18" s="173">
        <f>[1]企画!U17</f>
        <v>1470</v>
      </c>
      <c r="T18" s="173">
        <f>[1]企画!V17</f>
        <v>0</v>
      </c>
      <c r="U18" s="173">
        <f>[1]企画!W17</f>
        <v>45750</v>
      </c>
      <c r="V18" s="173" t="str">
        <f>[1]企画!X17</f>
        <v>Ｆ</v>
      </c>
      <c r="W18" s="173" t="str">
        <f>[1]企画!Y17</f>
        <v>ニッシングルメビーフ</v>
      </c>
      <c r="X18" s="173">
        <f>[1]企画!Z17</f>
        <v>0</v>
      </c>
      <c r="Y18" s="173">
        <f>[1]企画!AA17</f>
        <v>80</v>
      </c>
      <c r="Z18" s="173">
        <f>[1]企画!AB17</f>
        <v>159840</v>
      </c>
      <c r="AA18" s="173">
        <f>[1]企画!AC17</f>
        <v>0.26426426426426425</v>
      </c>
      <c r="AB18" s="173">
        <f>[1]企画!AD17</f>
        <v>42240</v>
      </c>
      <c r="AC18" s="173">
        <f>[1]企画!AE17</f>
        <v>0</v>
      </c>
      <c r="AD18" s="173" t="str">
        <f>[1]企画!AF17</f>
        <v>裏</v>
      </c>
      <c r="AE18" s="173">
        <f>[1]企画!AG17</f>
        <v>0</v>
      </c>
      <c r="AF18" s="173" t="str">
        <f>[1]企画!AH17</f>
        <v>　</v>
      </c>
      <c r="AG18" s="173">
        <f>[1]企画!AI17</f>
        <v>236</v>
      </c>
      <c r="AH18" s="173">
        <f>[1]企画!AJ17</f>
        <v>0</v>
      </c>
      <c r="AI18" s="173">
        <f>[1]企画!AK17</f>
        <v>0</v>
      </c>
      <c r="AJ18" s="173">
        <f>[1]企画!AL17</f>
        <v>0</v>
      </c>
      <c r="AK18" s="173">
        <f>[1]企画!AM17</f>
        <v>0</v>
      </c>
      <c r="AL18" s="173">
        <f>[1]企画!AN17</f>
        <v>0</v>
      </c>
      <c r="AM18" s="173">
        <f>[1]企画!AO17</f>
        <v>0</v>
      </c>
      <c r="AN18" s="173">
        <f>[1]企画!AP17</f>
        <v>0</v>
      </c>
      <c r="AO18" s="173">
        <f>[1]企画!AQ17</f>
        <v>0</v>
      </c>
      <c r="AP18" s="173">
        <f>[1]企画!AR17</f>
        <v>0</v>
      </c>
      <c r="AQ18" s="173" t="str">
        <f>[1]企画!AS17</f>
        <v/>
      </c>
      <c r="AR18" s="173">
        <f t="shared" si="4"/>
        <v>0</v>
      </c>
      <c r="AS18" s="167" t="s">
        <v>136</v>
      </c>
      <c r="AT18" s="168"/>
      <c r="AU18" s="168"/>
      <c r="AV18" s="168"/>
      <c r="AW18" s="168"/>
      <c r="AX18" s="168"/>
      <c r="AY18" s="169"/>
      <c r="AZ18" s="168"/>
      <c r="BA18" s="168"/>
    </row>
    <row r="19" spans="1:53" ht="22.5" customHeight="1">
      <c r="A19" s="122">
        <f>[1]企画!B18</f>
        <v>0</v>
      </c>
      <c r="B19" s="164"/>
      <c r="C19" s="166"/>
      <c r="D19" s="173">
        <f>[1]企画!F18</f>
        <v>308107</v>
      </c>
      <c r="E19" s="173" t="str">
        <f>[1]企画!G18</f>
        <v>コープラスフーズ</v>
      </c>
      <c r="F19" s="173" t="str">
        <f>[1]企画!H18</f>
        <v>徳島県</v>
      </c>
      <c r="G19" s="173">
        <f>[1]企画!I18</f>
        <v>0</v>
      </c>
      <c r="H19" s="173">
        <f>[1]企画!J18</f>
        <v>0</v>
      </c>
      <c r="I19" s="195" t="str">
        <f>[1]企画!K18</f>
        <v>産直味わい豚ひとくちｶﾂ用（ﾋﾚ）</v>
      </c>
      <c r="J19" s="173" t="str">
        <f>[1]企画!L18</f>
        <v>200ｇ</v>
      </c>
      <c r="K19" s="173" t="str">
        <f>[1]企画!M18</f>
        <v>90日</v>
      </c>
      <c r="L19" s="173">
        <f>[1]企画!N18</f>
        <v>0</v>
      </c>
      <c r="M19" s="173" t="str">
        <f>[1]企画!O18</f>
        <v>B</v>
      </c>
      <c r="N19" s="173">
        <f>[1]企画!P18</f>
        <v>819</v>
      </c>
      <c r="O19" s="173">
        <f>[1]企画!Q18</f>
        <v>758</v>
      </c>
      <c r="P19" s="173">
        <f>[1]企画!R18</f>
        <v>0.08</v>
      </c>
      <c r="Q19" s="173" t="str">
        <f>[1]企画!S18</f>
        <v/>
      </c>
      <c r="R19" s="173">
        <f>[1]企画!T18</f>
        <v>268</v>
      </c>
      <c r="S19" s="173">
        <f>[1]企画!U18</f>
        <v>536</v>
      </c>
      <c r="T19" s="173">
        <f>[1]企画!V18</f>
        <v>0</v>
      </c>
      <c r="U19" s="173">
        <f>[1]企画!W18</f>
        <v>45748</v>
      </c>
      <c r="V19" s="173" t="str">
        <f>[1]企画!X18</f>
        <v>Ｆ</v>
      </c>
      <c r="W19" s="173" t="str">
        <f>[1]企画!Y18</f>
        <v>コープラスフーズ</v>
      </c>
      <c r="X19" s="173">
        <f>[1]企画!Z18</f>
        <v>0</v>
      </c>
      <c r="Y19" s="173">
        <f>[1]企画!AA18</f>
        <v>25</v>
      </c>
      <c r="Z19" s="173">
        <f>[1]企画!AB18</f>
        <v>18950</v>
      </c>
      <c r="AA19" s="173">
        <f>[1]企画!AC18</f>
        <v>0.29287598944591031</v>
      </c>
      <c r="AB19" s="173">
        <f>[1]企画!AD18</f>
        <v>5550</v>
      </c>
      <c r="AC19" s="173">
        <f>[1]企画!AE18</f>
        <v>0</v>
      </c>
      <c r="AD19" s="173">
        <f>[1]企画!AF18</f>
        <v>0.84</v>
      </c>
      <c r="AE19" s="173">
        <f>[1]企画!AG18</f>
        <v>0</v>
      </c>
      <c r="AF19" s="173" t="str">
        <f>[1]企画!AH18</f>
        <v>　</v>
      </c>
      <c r="AG19" s="173">
        <f>[1]企画!AI18</f>
        <v>379</v>
      </c>
      <c r="AH19" s="173">
        <f>[1]企画!AJ18</f>
        <v>0</v>
      </c>
      <c r="AI19" s="173">
        <f>[1]企画!AK18</f>
        <v>0</v>
      </c>
      <c r="AJ19" s="173">
        <f>[1]企画!AL18</f>
        <v>0</v>
      </c>
      <c r="AK19" s="173">
        <f>[1]企画!AM18</f>
        <v>0</v>
      </c>
      <c r="AL19" s="173">
        <f>[1]企画!AN18</f>
        <v>0</v>
      </c>
      <c r="AM19" s="173">
        <f>[1]企画!AO18</f>
        <v>0</v>
      </c>
      <c r="AN19" s="173">
        <f>[1]企画!AP18</f>
        <v>0</v>
      </c>
      <c r="AO19" s="173">
        <f>[1]企画!AQ18</f>
        <v>0</v>
      </c>
      <c r="AP19" s="173">
        <f>[1]企画!AR18</f>
        <v>0</v>
      </c>
      <c r="AQ19" s="173">
        <f>[1]企画!AS18</f>
        <v>200</v>
      </c>
      <c r="AR19" s="173">
        <f t="shared" si="4"/>
        <v>200</v>
      </c>
      <c r="AS19" s="167" t="s">
        <v>136</v>
      </c>
      <c r="AT19" s="168"/>
      <c r="AU19" s="168"/>
      <c r="AV19" s="168"/>
      <c r="AW19" s="168"/>
      <c r="AX19" s="168"/>
      <c r="AY19" s="169"/>
      <c r="AZ19" s="168"/>
      <c r="BA19" s="168"/>
    </row>
    <row r="20" spans="1:53" ht="22.5" customHeight="1">
      <c r="A20" s="122">
        <f>[1]企画!B19</f>
        <v>0</v>
      </c>
      <c r="B20" s="164"/>
      <c r="C20" s="166"/>
      <c r="D20" s="173">
        <f>[1]企画!F19</f>
        <v>308917</v>
      </c>
      <c r="E20" s="173" t="str">
        <f>[1]企画!G19</f>
        <v>コープラスフーズ</v>
      </c>
      <c r="F20" s="173" t="str">
        <f>[1]企画!H19</f>
        <v>徳島県</v>
      </c>
      <c r="G20" s="173">
        <f>[1]企画!I19</f>
        <v>0</v>
      </c>
      <c r="H20" s="173">
        <f>[1]企画!J19</f>
        <v>0</v>
      </c>
      <c r="I20" s="195" t="str">
        <f>[1]企画!K19</f>
        <v>産直味わい豚トンカツ用スジ切り（ロース）</v>
      </c>
      <c r="J20" s="173" t="str">
        <f>[1]企画!L19</f>
        <v>240ｇ（3枚）</v>
      </c>
      <c r="K20" s="173" t="str">
        <f>[1]企画!M19</f>
        <v>90日</v>
      </c>
      <c r="L20" s="173">
        <f>[1]企画!N19</f>
        <v>0</v>
      </c>
      <c r="M20" s="173" t="str">
        <f>[1]企画!O19</f>
        <v>B</v>
      </c>
      <c r="N20" s="173">
        <f>[1]企画!P19</f>
        <v>754</v>
      </c>
      <c r="O20" s="173">
        <f>[1]企画!Q19</f>
        <v>698</v>
      </c>
      <c r="P20" s="173">
        <f>[1]企画!R19</f>
        <v>0.08</v>
      </c>
      <c r="Q20" s="173" t="str">
        <f>[1]企画!S19</f>
        <v/>
      </c>
      <c r="R20" s="173">
        <f>[1]企画!T19</f>
        <v>220.41666666666666</v>
      </c>
      <c r="S20" s="173">
        <f>[1]企画!U19</f>
        <v>529</v>
      </c>
      <c r="T20" s="173">
        <f>[1]企画!V19</f>
        <v>0</v>
      </c>
      <c r="U20" s="173">
        <f>[1]企画!W19</f>
        <v>45750</v>
      </c>
      <c r="V20" s="173" t="str">
        <f>[1]企画!X19</f>
        <v>Ｆ</v>
      </c>
      <c r="W20" s="173" t="str">
        <f>[1]企画!Y19</f>
        <v>コープラスフーズ</v>
      </c>
      <c r="X20" s="173">
        <f>[1]企画!Z19</f>
        <v>0</v>
      </c>
      <c r="Y20" s="173">
        <f>[1]企画!AA19</f>
        <v>60</v>
      </c>
      <c r="Z20" s="173">
        <f>[1]企画!AB19</f>
        <v>41880</v>
      </c>
      <c r="AA20" s="173">
        <f>[1]企画!AC19</f>
        <v>0.24212034383954154</v>
      </c>
      <c r="AB20" s="173">
        <f>[1]企画!AD19</f>
        <v>10140</v>
      </c>
      <c r="AC20" s="173">
        <f>[1]企画!AE19</f>
        <v>0</v>
      </c>
      <c r="AD20" s="173">
        <f>[1]企画!AF19</f>
        <v>1.26</v>
      </c>
      <c r="AE20" s="173">
        <f>[1]企画!AG19</f>
        <v>0</v>
      </c>
      <c r="AF20" s="173" t="str">
        <f>[1]企画!AH19</f>
        <v>　</v>
      </c>
      <c r="AG20" s="173">
        <f>[1]企画!AI19</f>
        <v>291</v>
      </c>
      <c r="AH20" s="173">
        <f>[1]企画!AJ19</f>
        <v>0</v>
      </c>
      <c r="AI20" s="173">
        <f>[1]企画!AK19</f>
        <v>0</v>
      </c>
      <c r="AJ20" s="173">
        <f>[1]企画!AL19</f>
        <v>0</v>
      </c>
      <c r="AK20" s="173">
        <f>[1]企画!AM19</f>
        <v>0</v>
      </c>
      <c r="AL20" s="173">
        <f>[1]企画!AN19</f>
        <v>0</v>
      </c>
      <c r="AM20" s="173">
        <f>[1]企画!AO19</f>
        <v>0</v>
      </c>
      <c r="AN20" s="173">
        <f>[1]企画!AP19</f>
        <v>0</v>
      </c>
      <c r="AO20" s="173">
        <f>[1]企画!AQ19</f>
        <v>0</v>
      </c>
      <c r="AP20" s="173">
        <f>[1]企画!AR19</f>
        <v>0</v>
      </c>
      <c r="AQ20" s="173">
        <f>[1]企画!AS19</f>
        <v>240</v>
      </c>
      <c r="AR20" s="173">
        <f t="shared" si="4"/>
        <v>240</v>
      </c>
      <c r="AS20" s="167" t="s">
        <v>136</v>
      </c>
      <c r="AT20" s="168"/>
      <c r="AU20" s="168"/>
      <c r="AV20" s="168"/>
      <c r="AW20" s="168"/>
      <c r="AX20" s="168"/>
      <c r="AY20" s="169"/>
      <c r="AZ20" s="168"/>
      <c r="BA20" s="168"/>
    </row>
    <row r="21" spans="1:53" ht="22.5" customHeight="1">
      <c r="A21" s="122">
        <f>[1]企画!B20</f>
        <v>0</v>
      </c>
      <c r="B21" s="164"/>
      <c r="C21" s="166"/>
      <c r="D21" s="173">
        <f>[1]企画!F20</f>
        <v>361155</v>
      </c>
      <c r="E21" s="173" t="str">
        <f>[1]企画!G20</f>
        <v>コープラスフーズ</v>
      </c>
      <c r="F21" s="173" t="str">
        <f>[1]企画!H20</f>
        <v>徳島県</v>
      </c>
      <c r="G21" s="173">
        <f>[1]企画!I20</f>
        <v>0</v>
      </c>
      <c r="H21" s="173">
        <f>[1]企画!J20</f>
        <v>0</v>
      </c>
      <c r="I21" s="195" t="str">
        <f>[1]企画!K20</f>
        <v>産直味わい豚低脂肪ﾃｷﾌﾚｯｼｭ（ﾛｰｽ）</v>
      </c>
      <c r="J21" s="173" t="str">
        <f>[1]企画!L20</f>
        <v>270g(3枚)</v>
      </c>
      <c r="K21" s="173" t="str">
        <f>[1]企画!M20</f>
        <v>含む2日</v>
      </c>
      <c r="L21" s="173">
        <f>[1]企画!N20</f>
        <v>0</v>
      </c>
      <c r="M21" s="173" t="str">
        <f>[1]企画!O20</f>
        <v>C</v>
      </c>
      <c r="N21" s="173">
        <f>[1]企画!P20</f>
        <v>862</v>
      </c>
      <c r="O21" s="173">
        <f>[1]企画!Q20</f>
        <v>798</v>
      </c>
      <c r="P21" s="173">
        <f>[1]企画!R20</f>
        <v>0.08</v>
      </c>
      <c r="Q21" s="173" t="str">
        <f>[1]企画!S20</f>
        <v/>
      </c>
      <c r="R21" s="173">
        <f>[1]企画!T20</f>
        <v>231.85185185185185</v>
      </c>
      <c r="S21" s="173">
        <f>[1]企画!U20</f>
        <v>626</v>
      </c>
      <c r="T21" s="173">
        <f>[1]企画!V20</f>
        <v>0</v>
      </c>
      <c r="U21" s="173">
        <f>[1]企画!W20</f>
        <v>45750</v>
      </c>
      <c r="V21" s="173" t="str">
        <f>[1]企画!X20</f>
        <v>Ｃ</v>
      </c>
      <c r="W21" s="173" t="str">
        <f>[1]企画!Y20</f>
        <v>コープラスフーズ</v>
      </c>
      <c r="X21" s="173">
        <f>[1]企画!Z20</f>
        <v>0</v>
      </c>
      <c r="Y21" s="173">
        <f>[1]企画!AA20</f>
        <v>100</v>
      </c>
      <c r="Z21" s="173">
        <f>[1]企画!AB20</f>
        <v>79800</v>
      </c>
      <c r="AA21" s="173">
        <f>[1]企画!AC20</f>
        <v>0.21553884711779447</v>
      </c>
      <c r="AB21" s="173">
        <f>[1]企画!AD20</f>
        <v>17200</v>
      </c>
      <c r="AC21" s="173">
        <f>[1]企画!AE20</f>
        <v>0</v>
      </c>
      <c r="AD21" s="173">
        <f>[1]企画!AF20</f>
        <v>1.68</v>
      </c>
      <c r="AE21" s="173">
        <f>[1]企画!AG20</f>
        <v>0</v>
      </c>
      <c r="AF21" s="173" t="str">
        <f>[1]企画!AH20</f>
        <v>　</v>
      </c>
      <c r="AG21" s="173">
        <f>[1]企画!AI20</f>
        <v>296</v>
      </c>
      <c r="AH21" s="173">
        <f>[1]企画!AJ20</f>
        <v>0</v>
      </c>
      <c r="AI21" s="173">
        <f>[1]企画!AK20</f>
        <v>0</v>
      </c>
      <c r="AJ21" s="173">
        <f>[1]企画!AL20</f>
        <v>0</v>
      </c>
      <c r="AK21" s="173">
        <f>[1]企画!AM20</f>
        <v>0</v>
      </c>
      <c r="AL21" s="173">
        <f>[1]企画!AN20</f>
        <v>0</v>
      </c>
      <c r="AM21" s="173">
        <f>[1]企画!AO20</f>
        <v>0</v>
      </c>
      <c r="AN21" s="173">
        <f>[1]企画!AP20</f>
        <v>0</v>
      </c>
      <c r="AO21" s="173">
        <f>[1]企画!AQ20</f>
        <v>0</v>
      </c>
      <c r="AP21" s="173">
        <f>[1]企画!AR20</f>
        <v>0</v>
      </c>
      <c r="AQ21" s="173">
        <f>[1]企画!AS20</f>
        <v>270</v>
      </c>
      <c r="AR21" s="173">
        <f t="shared" si="4"/>
        <v>270</v>
      </c>
      <c r="AS21" s="167"/>
      <c r="AT21" s="168"/>
      <c r="AU21" s="168"/>
      <c r="AV21" s="168"/>
      <c r="AW21" s="168"/>
      <c r="AX21" s="168"/>
      <c r="AY21" s="169"/>
      <c r="AZ21" s="168"/>
      <c r="BA21" s="168"/>
    </row>
    <row r="22" spans="1:53" ht="22.5" customHeight="1">
      <c r="A22" s="122">
        <f>[1]企画!B21</f>
        <v>0</v>
      </c>
      <c r="B22" s="164"/>
      <c r="C22" s="166"/>
      <c r="D22" s="173">
        <f>[1]企画!F21</f>
        <v>303371</v>
      </c>
      <c r="E22" s="173" t="str">
        <f>[1]企画!G21</f>
        <v>コープラスフーズ</v>
      </c>
      <c r="F22" s="173" t="str">
        <f>[1]企画!H21</f>
        <v>徳島県</v>
      </c>
      <c r="G22" s="173">
        <f>[1]企画!I21</f>
        <v>0</v>
      </c>
      <c r="H22" s="173">
        <f>[1]企画!J21</f>
        <v>0</v>
      </c>
      <c r="I22" s="195" t="str">
        <f>[1]企画!K21</f>
        <v>産直味わい豚ｽﾍﾟｱﾘﾌﾞ</v>
      </c>
      <c r="J22" s="173" t="str">
        <f>[1]企画!L21</f>
        <v>400g</v>
      </c>
      <c r="K22" s="173" t="str">
        <f>[1]企画!M21</f>
        <v>90日</v>
      </c>
      <c r="L22" s="173">
        <f>[1]企画!N21</f>
        <v>0</v>
      </c>
      <c r="M22" s="173" t="str">
        <f>[1]企画!O21</f>
        <v>C</v>
      </c>
      <c r="N22" s="173">
        <f>[1]企画!P21</f>
        <v>743</v>
      </c>
      <c r="O22" s="173">
        <f>[1]企画!Q21</f>
        <v>688</v>
      </c>
      <c r="P22" s="173">
        <f>[1]企画!R21</f>
        <v>0.08</v>
      </c>
      <c r="Q22" s="173" t="str">
        <f>[1]企画!S21</f>
        <v/>
      </c>
      <c r="R22" s="173">
        <f>[1]企画!T21</f>
        <v>128.5</v>
      </c>
      <c r="S22" s="173">
        <f>[1]企画!U21</f>
        <v>514</v>
      </c>
      <c r="T22" s="173">
        <f>[1]企画!V21</f>
        <v>0</v>
      </c>
      <c r="U22" s="173">
        <f>[1]企画!W21</f>
        <v>45748</v>
      </c>
      <c r="V22" s="173" t="str">
        <f>[1]企画!X21</f>
        <v>Ｆ</v>
      </c>
      <c r="W22" s="173" t="str">
        <f>[1]企画!Y21</f>
        <v>コープラスフーズ</v>
      </c>
      <c r="X22" s="173">
        <f>[1]企画!Z21</f>
        <v>0</v>
      </c>
      <c r="Y22" s="173">
        <f>[1]企画!AA21</f>
        <v>55</v>
      </c>
      <c r="Z22" s="173">
        <f>[1]企画!AB21</f>
        <v>37840</v>
      </c>
      <c r="AA22" s="173">
        <f>[1]企画!AC21</f>
        <v>0.25290697674418605</v>
      </c>
      <c r="AB22" s="173">
        <f>[1]企画!AD21</f>
        <v>9570</v>
      </c>
      <c r="AC22" s="173">
        <f>[1]企画!AE21</f>
        <v>0</v>
      </c>
      <c r="AD22" s="173">
        <f>[1]企画!AF21</f>
        <v>1.26</v>
      </c>
      <c r="AE22" s="173">
        <f>[1]企画!AG21</f>
        <v>0</v>
      </c>
      <c r="AF22" s="173" t="str">
        <f>[1]企画!AH21</f>
        <v>　</v>
      </c>
      <c r="AG22" s="173">
        <f>[1]企画!AI21</f>
        <v>172</v>
      </c>
      <c r="AH22" s="173">
        <f>[1]企画!AJ21</f>
        <v>0</v>
      </c>
      <c r="AI22" s="173">
        <f>[1]企画!AK21</f>
        <v>0</v>
      </c>
      <c r="AJ22" s="173">
        <f>[1]企画!AL21</f>
        <v>0</v>
      </c>
      <c r="AK22" s="173">
        <f>[1]企画!AM21</f>
        <v>0</v>
      </c>
      <c r="AL22" s="173">
        <f>[1]企画!AN21</f>
        <v>0</v>
      </c>
      <c r="AM22" s="173">
        <f>[1]企画!AO21</f>
        <v>0</v>
      </c>
      <c r="AN22" s="173">
        <f>[1]企画!AP21</f>
        <v>0</v>
      </c>
      <c r="AO22" s="173">
        <f>[1]企画!AQ21</f>
        <v>0</v>
      </c>
      <c r="AP22" s="173">
        <f>[1]企画!AR21</f>
        <v>0</v>
      </c>
      <c r="AQ22" s="173">
        <f>[1]企画!AS21</f>
        <v>400</v>
      </c>
      <c r="AR22" s="173">
        <f t="shared" si="4"/>
        <v>400</v>
      </c>
      <c r="AS22" s="191" t="s">
        <v>137</v>
      </c>
      <c r="AT22" s="168"/>
      <c r="AU22" s="168" t="str">
        <f>CONCATENATE(AD22,AE22,AF22)</f>
        <v>1.260　</v>
      </c>
      <c r="AV22" s="168" t="str">
        <f t="shared" ref="AV22:AW24" si="5">I22</f>
        <v>産直味わい豚ｽﾍﾟｱﾘﾌﾞ</v>
      </c>
      <c r="AW22" s="168" t="str">
        <f t="shared" si="5"/>
        <v>400g</v>
      </c>
      <c r="AX22" s="168">
        <f>N22</f>
        <v>743</v>
      </c>
      <c r="AY22" s="169">
        <f>Z22</f>
        <v>37840</v>
      </c>
      <c r="AZ22" s="168"/>
      <c r="BA22" s="168"/>
    </row>
    <row r="23" spans="1:53" ht="22.5" customHeight="1">
      <c r="A23" s="122">
        <f>[1]企画!B22</f>
        <v>0</v>
      </c>
      <c r="B23" s="164"/>
      <c r="C23" s="166"/>
      <c r="D23" s="173">
        <f>[1]企画!F22</f>
        <v>310441</v>
      </c>
      <c r="E23" s="173" t="str">
        <f>[1]企画!G22</f>
        <v>コープラスフーズ</v>
      </c>
      <c r="F23" s="173" t="str">
        <f>[1]企画!H22</f>
        <v>徳島県</v>
      </c>
      <c r="G23" s="173">
        <f>[1]企画!I22</f>
        <v>0</v>
      </c>
      <c r="H23" s="173">
        <f>[1]企画!J22</f>
        <v>0</v>
      </c>
      <c r="I23" s="195" t="str">
        <f>[1]企画!K22</f>
        <v>産直味わい豚切落ししゃぶしゃぶ用(ﾓﾓ赤身)（ﾊﾞﾗ凍結）</v>
      </c>
      <c r="J23" s="173" t="str">
        <f>[1]企画!L22</f>
        <v>300g</v>
      </c>
      <c r="K23" s="173" t="str">
        <f>[1]企画!M22</f>
        <v>90日</v>
      </c>
      <c r="L23" s="173">
        <f>[1]企画!N22</f>
        <v>0</v>
      </c>
      <c r="M23" s="173" t="str">
        <f>[1]企画!O22</f>
        <v>C</v>
      </c>
      <c r="N23" s="173">
        <f>[1]企画!P22</f>
        <v>646</v>
      </c>
      <c r="O23" s="173">
        <f>[1]企画!Q22</f>
        <v>598</v>
      </c>
      <c r="P23" s="173">
        <f>[1]企画!R22</f>
        <v>0.08</v>
      </c>
      <c r="Q23" s="173" t="str">
        <f>[1]企画!S22</f>
        <v/>
      </c>
      <c r="R23" s="173">
        <f>[1]企画!T22</f>
        <v>158.66666666666666</v>
      </c>
      <c r="S23" s="173">
        <f>[1]企画!U22</f>
        <v>476</v>
      </c>
      <c r="T23" s="173">
        <f>[1]企画!V22</f>
        <v>0</v>
      </c>
      <c r="U23" s="173">
        <f>[1]企画!W22</f>
        <v>45750</v>
      </c>
      <c r="V23" s="173" t="str">
        <f>[1]企画!X22</f>
        <v>Ｆ</v>
      </c>
      <c r="W23" s="173" t="str">
        <f>[1]企画!Y22</f>
        <v>コープラスフーズ</v>
      </c>
      <c r="X23" s="173">
        <f>[1]企画!Z22</f>
        <v>0</v>
      </c>
      <c r="Y23" s="173">
        <f>[1]企画!AA22</f>
        <v>35</v>
      </c>
      <c r="Z23" s="173">
        <f>[1]企画!AB22</f>
        <v>20930</v>
      </c>
      <c r="AA23" s="173">
        <f>[1]企画!AC22</f>
        <v>0.20401337792642141</v>
      </c>
      <c r="AB23" s="173">
        <f>[1]企画!AD22</f>
        <v>4270</v>
      </c>
      <c r="AC23" s="173">
        <f>[1]企画!AE22</f>
        <v>0</v>
      </c>
      <c r="AD23" s="173">
        <f>[1]企画!AF22</f>
        <v>0.84</v>
      </c>
      <c r="AE23" s="173">
        <f>[1]企画!AG22</f>
        <v>0</v>
      </c>
      <c r="AF23" s="173" t="str">
        <f>[1]企画!AH22</f>
        <v>　</v>
      </c>
      <c r="AG23" s="173">
        <f>[1]企画!AI22</f>
        <v>200</v>
      </c>
      <c r="AH23" s="173">
        <f>[1]企画!AJ22</f>
        <v>0</v>
      </c>
      <c r="AI23" s="173">
        <f>[1]企画!AK22</f>
        <v>0</v>
      </c>
      <c r="AJ23" s="173">
        <f>[1]企画!AL22</f>
        <v>0</v>
      </c>
      <c r="AK23" s="173">
        <f>[1]企画!AM22</f>
        <v>0</v>
      </c>
      <c r="AL23" s="173">
        <f>[1]企画!AN22</f>
        <v>0</v>
      </c>
      <c r="AM23" s="173">
        <f>[1]企画!AO22</f>
        <v>0</v>
      </c>
      <c r="AN23" s="173">
        <f>[1]企画!AP22</f>
        <v>0</v>
      </c>
      <c r="AO23" s="173">
        <f>[1]企画!AQ22</f>
        <v>0</v>
      </c>
      <c r="AP23" s="173">
        <f>[1]企画!AR22</f>
        <v>0</v>
      </c>
      <c r="AQ23" s="173">
        <f>[1]企画!AS22</f>
        <v>300</v>
      </c>
      <c r="AR23" s="173">
        <f t="shared" si="4"/>
        <v>300</v>
      </c>
      <c r="AS23" s="191" t="s">
        <v>137</v>
      </c>
      <c r="AT23" s="168"/>
      <c r="AU23" s="168" t="str">
        <f>CONCATENATE(AD23,AE23,AF23)</f>
        <v>0.840　</v>
      </c>
      <c r="AV23" s="168" t="str">
        <f t="shared" si="5"/>
        <v>産直味わい豚切落ししゃぶしゃぶ用(ﾓﾓ赤身)（ﾊﾞﾗ凍結）</v>
      </c>
      <c r="AW23" s="168" t="str">
        <f t="shared" si="5"/>
        <v>300g</v>
      </c>
      <c r="AX23" s="168">
        <f>N23</f>
        <v>646</v>
      </c>
      <c r="AY23" s="169">
        <f>Z23</f>
        <v>20930</v>
      </c>
      <c r="AZ23" s="168"/>
      <c r="BA23" s="168"/>
    </row>
    <row r="24" spans="1:53" ht="22.5" customHeight="1">
      <c r="A24" s="122">
        <f>[1]企画!B23</f>
        <v>0</v>
      </c>
      <c r="B24" s="164"/>
      <c r="C24" s="166"/>
      <c r="D24" s="173">
        <f>[1]企画!F23</f>
        <v>308959</v>
      </c>
      <c r="E24" s="173" t="str">
        <f>[1]企画!G23</f>
        <v>コープラスフーズ</v>
      </c>
      <c r="F24" s="173" t="str">
        <f>[1]企画!H23</f>
        <v>徳島県</v>
      </c>
      <c r="G24" s="173">
        <f>[1]企画!I23</f>
        <v>0</v>
      </c>
      <c r="H24" s="173">
        <f>[1]企画!J23</f>
        <v>0</v>
      </c>
      <c r="I24" s="195" t="str">
        <f>[1]企画!K23</f>
        <v>産直味わい豚しゃぶしゃぶ用（バラ）</v>
      </c>
      <c r="J24" s="173" t="str">
        <f>[1]企画!L23</f>
        <v>350ｇ</v>
      </c>
      <c r="K24" s="173" t="str">
        <f>[1]企画!M23</f>
        <v>90日</v>
      </c>
      <c r="L24" s="173">
        <f>[1]企画!N23</f>
        <v>0</v>
      </c>
      <c r="M24" s="173" t="str">
        <f>[1]企画!O23</f>
        <v>D</v>
      </c>
      <c r="N24" s="173">
        <f>[1]企画!P23</f>
        <v>862</v>
      </c>
      <c r="O24" s="173">
        <f>[1]企画!Q23</f>
        <v>798</v>
      </c>
      <c r="P24" s="173">
        <f>[1]企画!R23</f>
        <v>0.08</v>
      </c>
      <c r="Q24" s="173" t="str">
        <f>[1]企画!S23</f>
        <v/>
      </c>
      <c r="R24" s="173">
        <f>[1]企画!T23</f>
        <v>195.14285714285714</v>
      </c>
      <c r="S24" s="173">
        <f>[1]企画!U23</f>
        <v>683</v>
      </c>
      <c r="T24" s="173">
        <f>[1]企画!V23</f>
        <v>0</v>
      </c>
      <c r="U24" s="173">
        <f>[1]企画!W23</f>
        <v>0</v>
      </c>
      <c r="V24" s="173" t="str">
        <f>[1]企画!X23</f>
        <v>Ｆ</v>
      </c>
      <c r="W24" s="173" t="str">
        <f>[1]企画!Y23</f>
        <v>コープラスフーズ</v>
      </c>
      <c r="X24" s="173">
        <f>[1]企画!Z23</f>
        <v>0</v>
      </c>
      <c r="Y24" s="173">
        <f>[1]企画!AA23</f>
        <v>220</v>
      </c>
      <c r="Z24" s="173">
        <f>[1]企画!AB23</f>
        <v>175560</v>
      </c>
      <c r="AA24" s="173">
        <f>[1]企画!AC23</f>
        <v>0.14411027568922305</v>
      </c>
      <c r="AB24" s="173">
        <f>[1]企画!AD23</f>
        <v>25300</v>
      </c>
      <c r="AC24" s="173">
        <f>[1]企画!AE23</f>
        <v>0</v>
      </c>
      <c r="AD24" s="173">
        <f>[1]企画!AF23</f>
        <v>3</v>
      </c>
      <c r="AE24" s="173">
        <f>[1]企画!AG23</f>
        <v>0</v>
      </c>
      <c r="AF24" s="173" t="str">
        <f>[1]企画!AH23</f>
        <v>　</v>
      </c>
      <c r="AG24" s="173">
        <f>[1]企画!AI23</f>
        <v>228</v>
      </c>
      <c r="AH24" s="173">
        <f>[1]企画!AJ23</f>
        <v>0</v>
      </c>
      <c r="AI24" s="173">
        <f>[1]企画!AK23</f>
        <v>0</v>
      </c>
      <c r="AJ24" s="173">
        <f>[1]企画!AL23</f>
        <v>0</v>
      </c>
      <c r="AK24" s="173">
        <f>[1]企画!AM23</f>
        <v>0</v>
      </c>
      <c r="AL24" s="173">
        <f>[1]企画!AN23</f>
        <v>0</v>
      </c>
      <c r="AM24" s="173">
        <f>[1]企画!AO23</f>
        <v>0</v>
      </c>
      <c r="AN24" s="173">
        <f>[1]企画!AP23</f>
        <v>0</v>
      </c>
      <c r="AO24" s="173">
        <f>[1]企画!AQ23</f>
        <v>0</v>
      </c>
      <c r="AP24" s="173">
        <f>[1]企画!AR23</f>
        <v>0</v>
      </c>
      <c r="AQ24" s="173">
        <f>[1]企画!AS23</f>
        <v>350</v>
      </c>
      <c r="AR24" s="173">
        <f t="shared" si="4"/>
        <v>350</v>
      </c>
      <c r="AS24" s="191" t="s">
        <v>137</v>
      </c>
      <c r="AT24" s="168"/>
      <c r="AU24" s="168" t="str">
        <f>CONCATENATE(AD24,AE24,AF24)</f>
        <v>30　</v>
      </c>
      <c r="AV24" s="168" t="str">
        <f t="shared" si="5"/>
        <v>産直味わい豚しゃぶしゃぶ用（バラ）</v>
      </c>
      <c r="AW24" s="168" t="str">
        <f t="shared" si="5"/>
        <v>350ｇ</v>
      </c>
      <c r="AX24" s="168">
        <f>N24</f>
        <v>862</v>
      </c>
      <c r="AY24" s="169">
        <f>Z24</f>
        <v>175560</v>
      </c>
      <c r="AZ24" s="168"/>
      <c r="BA24" s="168"/>
    </row>
    <row r="25" spans="1:53" ht="22.5" customHeight="1">
      <c r="A25" s="122">
        <f>[1]企画!B24</f>
        <v>0</v>
      </c>
      <c r="B25" s="164"/>
      <c r="C25" s="166"/>
      <c r="D25" s="173">
        <f>[1]企画!F24</f>
        <v>375461</v>
      </c>
      <c r="E25" s="173" t="str">
        <f>[1]企画!G24</f>
        <v>コープラスフーズ</v>
      </c>
      <c r="F25" s="173" t="str">
        <f>[1]企画!H24</f>
        <v>徳島県</v>
      </c>
      <c r="G25" s="173">
        <f>[1]企画!I24</f>
        <v>0</v>
      </c>
      <c r="H25" s="173">
        <f>[1]企画!J24</f>
        <v>0</v>
      </c>
      <c r="I25" s="195" t="str">
        <f>[1]企画!K24</f>
        <v>産直味わい豚しゃぶしゃぶ用（ﾛｰｽ）</v>
      </c>
      <c r="J25" s="173" t="str">
        <f>[1]企画!L24</f>
        <v>280g</v>
      </c>
      <c r="K25" s="173" t="str">
        <f>[1]企画!M24</f>
        <v>90日</v>
      </c>
      <c r="L25" s="173">
        <f>[1]企画!N24</f>
        <v>0</v>
      </c>
      <c r="M25" s="173" t="str">
        <f>[1]企画!O24</f>
        <v>B</v>
      </c>
      <c r="N25" s="173">
        <f>[1]企画!P24</f>
        <v>862</v>
      </c>
      <c r="O25" s="173">
        <f>[1]企画!Q24</f>
        <v>798</v>
      </c>
      <c r="P25" s="173">
        <f>[1]企画!R24</f>
        <v>0.08</v>
      </c>
      <c r="Q25" s="173" t="str">
        <f>[1]企画!S24</f>
        <v/>
      </c>
      <c r="R25" s="173">
        <f>[1]企画!T24</f>
        <v>215</v>
      </c>
      <c r="S25" s="173">
        <f>[1]企画!U24</f>
        <v>602</v>
      </c>
      <c r="T25" s="173">
        <f>[1]企画!V24</f>
        <v>0</v>
      </c>
      <c r="U25" s="173">
        <f>[1]企画!W24</f>
        <v>45748</v>
      </c>
      <c r="V25" s="173" t="str">
        <f>[1]企画!X24</f>
        <v>Ｆ</v>
      </c>
      <c r="W25" s="173" t="str">
        <f>[1]企画!Y24</f>
        <v>コープラスフーズ</v>
      </c>
      <c r="X25" s="173">
        <f>[1]企画!Z24</f>
        <v>0</v>
      </c>
      <c r="Y25" s="173">
        <f>[1]企画!AA24</f>
        <v>220</v>
      </c>
      <c r="Z25" s="173">
        <f>[1]企画!AB24</f>
        <v>175560</v>
      </c>
      <c r="AA25" s="173">
        <f>[1]企画!AC24</f>
        <v>0.24561403508771928</v>
      </c>
      <c r="AB25" s="173">
        <f>[1]企画!AD24</f>
        <v>43120</v>
      </c>
      <c r="AC25" s="173">
        <f>[1]企画!AE24</f>
        <v>0</v>
      </c>
      <c r="AD25" s="173">
        <f>[1]企画!AF24</f>
        <v>3</v>
      </c>
      <c r="AE25" s="173">
        <f>[1]企画!AG24</f>
        <v>0</v>
      </c>
      <c r="AF25" s="173" t="str">
        <f>[1]企画!AH24</f>
        <v>　</v>
      </c>
      <c r="AG25" s="173">
        <f>[1]企画!AI24</f>
        <v>285</v>
      </c>
      <c r="AH25" s="173">
        <f>[1]企画!AJ24</f>
        <v>0</v>
      </c>
      <c r="AI25" s="173">
        <f>[1]企画!AK24</f>
        <v>0</v>
      </c>
      <c r="AJ25" s="173">
        <f>[1]企画!AL24</f>
        <v>0</v>
      </c>
      <c r="AK25" s="173">
        <f>[1]企画!AM24</f>
        <v>0</v>
      </c>
      <c r="AL25" s="173">
        <f>[1]企画!AN24</f>
        <v>0</v>
      </c>
      <c r="AM25" s="173">
        <f>[1]企画!AO24</f>
        <v>0</v>
      </c>
      <c r="AN25" s="173">
        <f>[1]企画!AP24</f>
        <v>0</v>
      </c>
      <c r="AO25" s="173">
        <f>[1]企画!AQ24</f>
        <v>0</v>
      </c>
      <c r="AP25" s="173">
        <f>[1]企画!AR24</f>
        <v>0</v>
      </c>
      <c r="AQ25" s="173">
        <f>[1]企画!AS24</f>
        <v>280</v>
      </c>
      <c r="AR25" s="173">
        <f t="shared" si="4"/>
        <v>280</v>
      </c>
      <c r="AS25" s="191" t="s">
        <v>137</v>
      </c>
      <c r="AT25" s="168"/>
      <c r="AU25" s="168"/>
      <c r="AV25" s="168"/>
      <c r="AW25" s="168"/>
      <c r="AX25" s="168"/>
      <c r="AY25" s="169"/>
      <c r="AZ25" s="168"/>
      <c r="BA25" s="168"/>
    </row>
    <row r="26" spans="1:53" ht="22.5" customHeight="1">
      <c r="A26" s="122">
        <f>[1]企画!B25</f>
        <v>0</v>
      </c>
      <c r="B26" s="164"/>
      <c r="C26" s="166"/>
      <c r="D26" s="173">
        <f>[1]企画!F25</f>
        <v>390419</v>
      </c>
      <c r="E26" s="173" t="str">
        <f>[1]企画!G25</f>
        <v>コープラスフーズ</v>
      </c>
      <c r="F26" s="173" t="str">
        <f>[1]企画!H25</f>
        <v>徳島県</v>
      </c>
      <c r="G26" s="173">
        <f>[1]企画!I25</f>
        <v>0</v>
      </c>
      <c r="H26" s="173">
        <f>[1]企画!J25</f>
        <v>0</v>
      </c>
      <c r="I26" s="195" t="str">
        <f>[1]企画!K25</f>
        <v>国産豚しゃぶしゃぶ用(肩ﾛｰｽ）</v>
      </c>
      <c r="J26" s="173" t="str">
        <f>[1]企画!L25</f>
        <v>280g</v>
      </c>
      <c r="K26" s="173" t="str">
        <f>[1]企画!M25</f>
        <v>90日</v>
      </c>
      <c r="L26" s="173">
        <f>[1]企画!N25</f>
        <v>0</v>
      </c>
      <c r="M26" s="173" t="str">
        <f>[1]企画!O25</f>
        <v>c</v>
      </c>
      <c r="N26" s="173">
        <f>[1]企画!P25</f>
        <v>646</v>
      </c>
      <c r="O26" s="173">
        <f>[1]企画!Q25</f>
        <v>598</v>
      </c>
      <c r="P26" s="173">
        <f>[1]企画!R25</f>
        <v>0.08</v>
      </c>
      <c r="Q26" s="173" t="str">
        <f>[1]企画!S25</f>
        <v/>
      </c>
      <c r="R26" s="173">
        <f>[1]企画!T25</f>
        <v>170.71428571428569</v>
      </c>
      <c r="S26" s="173">
        <f>[1]企画!U25</f>
        <v>478</v>
      </c>
      <c r="T26" s="173">
        <f>[1]企画!V25</f>
        <v>0</v>
      </c>
      <c r="U26" s="173">
        <f>[1]企画!W25</f>
        <v>45720</v>
      </c>
      <c r="V26" s="173" t="str">
        <f>[1]企画!X25</f>
        <v>Ｆ</v>
      </c>
      <c r="W26" s="173" t="str">
        <f>[1]企画!Y25</f>
        <v>コープラスフーズ</v>
      </c>
      <c r="X26" s="173">
        <f>[1]企画!Z25</f>
        <v>0</v>
      </c>
      <c r="Y26" s="173">
        <f>[1]企画!AA25</f>
        <v>500</v>
      </c>
      <c r="Z26" s="173">
        <f>[1]企画!AB25</f>
        <v>299000</v>
      </c>
      <c r="AA26" s="173">
        <f>[1]企画!AC25</f>
        <v>0.20066889632107024</v>
      </c>
      <c r="AB26" s="173">
        <f>[1]企画!AD25</f>
        <v>60000</v>
      </c>
      <c r="AC26" s="173">
        <f>[1]企画!AE25</f>
        <v>0</v>
      </c>
      <c r="AD26" s="173">
        <f>[1]企画!AF25</f>
        <v>3</v>
      </c>
      <c r="AE26" s="173">
        <f>[1]企画!AG25</f>
        <v>0</v>
      </c>
      <c r="AF26" s="173" t="str">
        <f>[1]企画!AH25</f>
        <v>　</v>
      </c>
      <c r="AG26" s="173">
        <f>[1]企画!AI25</f>
        <v>214</v>
      </c>
      <c r="AH26" s="173">
        <f>[1]企画!AJ25</f>
        <v>0</v>
      </c>
      <c r="AI26" s="173">
        <f>[1]企画!AK25</f>
        <v>0</v>
      </c>
      <c r="AJ26" s="173">
        <f>[1]企画!AL25</f>
        <v>0</v>
      </c>
      <c r="AK26" s="173">
        <f>[1]企画!AM25</f>
        <v>0</v>
      </c>
      <c r="AL26" s="173">
        <f>[1]企画!AN25</f>
        <v>0</v>
      </c>
      <c r="AM26" s="173">
        <f>[1]企画!AO25</f>
        <v>0</v>
      </c>
      <c r="AN26" s="173">
        <f>[1]企画!AP25</f>
        <v>0</v>
      </c>
      <c r="AO26" s="173">
        <f>[1]企画!AQ25</f>
        <v>0</v>
      </c>
      <c r="AP26" s="173">
        <f>[1]企画!AR25</f>
        <v>0</v>
      </c>
      <c r="AQ26" s="173">
        <f>[1]企画!AS25</f>
        <v>280</v>
      </c>
      <c r="AR26" s="173">
        <f t="shared" si="4"/>
        <v>280</v>
      </c>
      <c r="AS26" s="191" t="s">
        <v>137</v>
      </c>
      <c r="AT26" s="168"/>
      <c r="AU26" s="168"/>
      <c r="AV26" s="168"/>
      <c r="AW26" s="168"/>
      <c r="AX26" s="168">
        <f t="shared" ref="AX26:AX37" si="6">N26</f>
        <v>646</v>
      </c>
      <c r="AY26" s="169">
        <f t="shared" ref="AY26:AY37" si="7">Z26</f>
        <v>299000</v>
      </c>
      <c r="AZ26" s="168"/>
      <c r="BA26" s="168"/>
    </row>
    <row r="27" spans="1:53" ht="22.5" customHeight="1">
      <c r="A27" s="122">
        <f>[1]企画!B26</f>
        <v>0</v>
      </c>
      <c r="B27" s="164"/>
      <c r="C27" s="166"/>
      <c r="D27" s="173">
        <f>[1]企画!F26</f>
        <v>308074</v>
      </c>
      <c r="E27" s="173" t="str">
        <f>[1]企画!G26</f>
        <v>コープラスフーズ</v>
      </c>
      <c r="F27" s="173" t="str">
        <f>[1]企画!H26</f>
        <v>徳島県</v>
      </c>
      <c r="G27" s="173">
        <f>[1]企画!I26</f>
        <v>0</v>
      </c>
      <c r="H27" s="173">
        <f>[1]企画!J26</f>
        <v>0</v>
      </c>
      <c r="I27" s="195" t="str">
        <f>[1]企画!K26</f>
        <v>産直味わい豚お好み焼・焼そば用（ﾊﾞﾗ）</v>
      </c>
      <c r="J27" s="173" t="str">
        <f>[1]企画!L26</f>
        <v>350ｇ</v>
      </c>
      <c r="K27" s="173" t="str">
        <f>[1]企画!M26</f>
        <v>90日</v>
      </c>
      <c r="L27" s="173">
        <f>[1]企画!N26</f>
        <v>0</v>
      </c>
      <c r="M27" s="173" t="str">
        <f>[1]企画!O26</f>
        <v>B</v>
      </c>
      <c r="N27" s="173">
        <f>[1]企画!P26</f>
        <v>970</v>
      </c>
      <c r="O27" s="173">
        <f>[1]企画!Q26</f>
        <v>898</v>
      </c>
      <c r="P27" s="173">
        <f>[1]企画!R26</f>
        <v>0.08</v>
      </c>
      <c r="Q27" s="173" t="str">
        <f>[1]企画!S26</f>
        <v/>
      </c>
      <c r="R27" s="173">
        <f>[1]企画!T26</f>
        <v>204</v>
      </c>
      <c r="S27" s="173">
        <f>[1]企画!U26</f>
        <v>714</v>
      </c>
      <c r="T27" s="173">
        <f>[1]企画!V26</f>
        <v>0</v>
      </c>
      <c r="U27" s="173">
        <f>[1]企画!W26</f>
        <v>45720</v>
      </c>
      <c r="V27" s="173" t="str">
        <f>[1]企画!X26</f>
        <v>Ｆ</v>
      </c>
      <c r="W27" s="173" t="str">
        <f>[1]企画!Y26</f>
        <v>コープラスフーズ</v>
      </c>
      <c r="X27" s="173">
        <f>[1]企画!Z26</f>
        <v>0</v>
      </c>
      <c r="Y27" s="173">
        <f>[1]企画!AA26</f>
        <v>150</v>
      </c>
      <c r="Z27" s="173">
        <f>[1]企画!AB26</f>
        <v>134700</v>
      </c>
      <c r="AA27" s="173">
        <f>[1]企画!AC26</f>
        <v>0.20489977728285078</v>
      </c>
      <c r="AB27" s="173">
        <f>[1]企画!AD26</f>
        <v>27600</v>
      </c>
      <c r="AC27" s="173">
        <f>[1]企画!AE26</f>
        <v>0</v>
      </c>
      <c r="AD27" s="173">
        <f>[1]企画!AF26</f>
        <v>2.58</v>
      </c>
      <c r="AE27" s="173">
        <f>[1]企画!AG26</f>
        <v>0</v>
      </c>
      <c r="AF27" s="173" t="str">
        <f>[1]企画!AH26</f>
        <v>　</v>
      </c>
      <c r="AG27" s="173">
        <f>[1]企画!AI26</f>
        <v>257</v>
      </c>
      <c r="AH27" s="173">
        <f>[1]企画!AJ26</f>
        <v>0</v>
      </c>
      <c r="AI27" s="173">
        <f>[1]企画!AK26</f>
        <v>0</v>
      </c>
      <c r="AJ27" s="173">
        <f>[1]企画!AL26</f>
        <v>0</v>
      </c>
      <c r="AK27" s="173">
        <f>[1]企画!AM26</f>
        <v>0</v>
      </c>
      <c r="AL27" s="173">
        <f>[1]企画!AN26</f>
        <v>0</v>
      </c>
      <c r="AM27" s="173">
        <f>[1]企画!AO26</f>
        <v>0</v>
      </c>
      <c r="AN27" s="173">
        <f>[1]企画!AP26</f>
        <v>0</v>
      </c>
      <c r="AO27" s="173">
        <f>[1]企画!AQ26</f>
        <v>0</v>
      </c>
      <c r="AP27" s="173">
        <f>[1]企画!AR26</f>
        <v>0</v>
      </c>
      <c r="AQ27" s="173">
        <f>[1]企画!AS26</f>
        <v>350</v>
      </c>
      <c r="AR27" s="173">
        <f t="shared" si="4"/>
        <v>350</v>
      </c>
      <c r="AS27" s="191" t="s">
        <v>137</v>
      </c>
      <c r="AT27" s="168"/>
      <c r="AU27" s="168" t="str">
        <f t="shared" ref="AU27:AU37" si="8">CONCATENATE(AD27,AE27,AF27)</f>
        <v>2.580　</v>
      </c>
      <c r="AV27" s="168" t="str">
        <f t="shared" ref="AV27:AW37" si="9">I27</f>
        <v>産直味わい豚お好み焼・焼そば用（ﾊﾞﾗ）</v>
      </c>
      <c r="AW27" s="168" t="str">
        <f t="shared" si="9"/>
        <v>350ｇ</v>
      </c>
      <c r="AX27" s="168">
        <f t="shared" si="6"/>
        <v>970</v>
      </c>
      <c r="AY27" s="169">
        <f t="shared" si="7"/>
        <v>134700</v>
      </c>
      <c r="AZ27" s="168"/>
      <c r="BA27" s="168"/>
    </row>
    <row r="28" spans="1:53" ht="22.5" customHeight="1">
      <c r="A28" s="122">
        <f>[1]企画!B27</f>
        <v>0</v>
      </c>
      <c r="B28" s="164"/>
      <c r="C28" s="166"/>
      <c r="D28" s="173">
        <f>[1]企画!F27</f>
        <v>308868</v>
      </c>
      <c r="E28" s="173" t="str">
        <f>[1]企画!G27</f>
        <v>コープラスフーズ</v>
      </c>
      <c r="F28" s="173" t="str">
        <f>[1]企画!H27</f>
        <v>徳島県</v>
      </c>
      <c r="G28" s="173">
        <f>[1]企画!I27</f>
        <v>0</v>
      </c>
      <c r="H28" s="173">
        <f>[1]企画!J27</f>
        <v>0</v>
      </c>
      <c r="I28" s="195" t="str">
        <f>[1]企画!K27</f>
        <v>産直味わい豚生姜焼用ﾀﾚ付き（ﾛｰｽ）</v>
      </c>
      <c r="J28" s="173" t="str">
        <f>[1]企画!L27</f>
        <v>肉220ｇ・(ﾀﾚ40ｇ×2）</v>
      </c>
      <c r="K28" s="173" t="str">
        <f>[1]企画!M27</f>
        <v>90日</v>
      </c>
      <c r="L28" s="173">
        <f>[1]企画!N27</f>
        <v>0</v>
      </c>
      <c r="M28" s="173" t="str">
        <f>[1]企画!O27</f>
        <v>B</v>
      </c>
      <c r="N28" s="173">
        <f>[1]企画!P27</f>
        <v>754</v>
      </c>
      <c r="O28" s="173">
        <f>[1]企画!Q27</f>
        <v>698</v>
      </c>
      <c r="P28" s="173">
        <f>[1]企画!R27</f>
        <v>0.08</v>
      </c>
      <c r="Q28" s="173" t="str">
        <f>[1]企画!S27</f>
        <v/>
      </c>
      <c r="R28" s="173" t="e">
        <f>[1]企画!T27</f>
        <v>#DIV/0!</v>
      </c>
      <c r="S28" s="173">
        <f>[1]企画!U27</f>
        <v>531</v>
      </c>
      <c r="T28" s="173">
        <f>[1]企画!V27</f>
        <v>0</v>
      </c>
      <c r="U28" s="173">
        <f>[1]企画!W27</f>
        <v>45720</v>
      </c>
      <c r="V28" s="173" t="str">
        <f>[1]企画!X27</f>
        <v>Ｆ</v>
      </c>
      <c r="W28" s="173" t="str">
        <f>[1]企画!Y27</f>
        <v>コープラスフーズ</v>
      </c>
      <c r="X28" s="173">
        <f>[1]企画!Z27</f>
        <v>0</v>
      </c>
      <c r="Y28" s="173">
        <f>[1]企画!AA27</f>
        <v>180</v>
      </c>
      <c r="Z28" s="173">
        <f>[1]企画!AB27</f>
        <v>125640</v>
      </c>
      <c r="AA28" s="173">
        <f>[1]企画!AC27</f>
        <v>0.23925501432664756</v>
      </c>
      <c r="AB28" s="173">
        <f>[1]企画!AD27</f>
        <v>30060</v>
      </c>
      <c r="AC28" s="173">
        <f>[1]企画!AE27</f>
        <v>0</v>
      </c>
      <c r="AD28" s="173">
        <f>[1]企画!AF27</f>
        <v>2.7</v>
      </c>
      <c r="AE28" s="173">
        <f>[1]企画!AG27</f>
        <v>0</v>
      </c>
      <c r="AF28" s="173" t="str">
        <f>[1]企画!AH27</f>
        <v>　</v>
      </c>
      <c r="AG28" s="173" t="str">
        <f>[1]企画!AI27</f>
        <v/>
      </c>
      <c r="AH28" s="173">
        <f>[1]企画!AJ27</f>
        <v>0</v>
      </c>
      <c r="AI28" s="173">
        <f>[1]企画!AK27</f>
        <v>0</v>
      </c>
      <c r="AJ28" s="173">
        <f>[1]企画!AL27</f>
        <v>0</v>
      </c>
      <c r="AK28" s="173">
        <f>[1]企画!AM27</f>
        <v>0</v>
      </c>
      <c r="AL28" s="173">
        <f>[1]企画!AN27</f>
        <v>0</v>
      </c>
      <c r="AM28" s="173">
        <f>[1]企画!AO27</f>
        <v>0</v>
      </c>
      <c r="AN28" s="173">
        <f>[1]企画!AP27</f>
        <v>0</v>
      </c>
      <c r="AO28" s="173">
        <f>[1]企画!AQ27</f>
        <v>0</v>
      </c>
      <c r="AP28" s="173">
        <f>[1]企画!AR27</f>
        <v>0</v>
      </c>
      <c r="AQ28" s="173">
        <f>[1]企画!AS27</f>
        <v>220</v>
      </c>
      <c r="AR28" s="173">
        <f t="shared" si="4"/>
        <v>220</v>
      </c>
      <c r="AS28" s="191" t="s">
        <v>137</v>
      </c>
      <c r="AT28" s="168"/>
      <c r="AU28" s="168" t="str">
        <f t="shared" si="8"/>
        <v>2.70　</v>
      </c>
      <c r="AV28" s="168" t="str">
        <f t="shared" si="9"/>
        <v>産直味わい豚生姜焼用ﾀﾚ付き（ﾛｰｽ）</v>
      </c>
      <c r="AW28" s="168" t="str">
        <f t="shared" si="9"/>
        <v>肉220ｇ・(ﾀﾚ40ｇ×2）</v>
      </c>
      <c r="AX28" s="168">
        <f t="shared" si="6"/>
        <v>754</v>
      </c>
      <c r="AY28" s="169">
        <f t="shared" si="7"/>
        <v>125640</v>
      </c>
      <c r="AZ28" s="168"/>
      <c r="BA28" s="168"/>
    </row>
    <row r="29" spans="1:53" ht="22.5" customHeight="1">
      <c r="A29" s="122">
        <f>[1]企画!B28</f>
        <v>0</v>
      </c>
      <c r="B29" s="164"/>
      <c r="C29" s="166"/>
      <c r="D29" s="173">
        <f>[1]企画!F28</f>
        <v>308876</v>
      </c>
      <c r="E29" s="173" t="str">
        <f>[1]企画!G28</f>
        <v>コープラスフーズ</v>
      </c>
      <c r="F29" s="173" t="str">
        <f>[1]企画!H28</f>
        <v>徳島県</v>
      </c>
      <c r="G29" s="173">
        <f>[1]企画!I28</f>
        <v>0</v>
      </c>
      <c r="H29" s="173">
        <f>[1]企画!J28</f>
        <v>0</v>
      </c>
      <c r="I29" s="195" t="str">
        <f>[1]企画!K28</f>
        <v>産直味わい豚生姜焼用（ﾛｰｽ）</v>
      </c>
      <c r="J29" s="173" t="str">
        <f>[1]企画!L28</f>
        <v>250g（ﾀﾚなし）</v>
      </c>
      <c r="K29" s="173" t="str">
        <f>[1]企画!M28</f>
        <v>90日</v>
      </c>
      <c r="L29" s="173">
        <f>[1]企画!N28</f>
        <v>0</v>
      </c>
      <c r="M29" s="173" t="str">
        <f>[1]企画!O28</f>
        <v>B</v>
      </c>
      <c r="N29" s="173">
        <f>[1]企画!P28</f>
        <v>754</v>
      </c>
      <c r="O29" s="173">
        <f>[1]企画!Q28</f>
        <v>698</v>
      </c>
      <c r="P29" s="173">
        <f>[1]企画!R28</f>
        <v>0.08</v>
      </c>
      <c r="Q29" s="173">
        <f>[1]企画!S28</f>
        <v>0</v>
      </c>
      <c r="R29" s="173">
        <f>[1]企画!T28</f>
        <v>215.20000000000002</v>
      </c>
      <c r="S29" s="173">
        <f>[1]企画!U28</f>
        <v>538</v>
      </c>
      <c r="T29" s="173">
        <f>[1]企画!V28</f>
        <v>0</v>
      </c>
      <c r="U29" s="173">
        <f>[1]企画!W28</f>
        <v>45383</v>
      </c>
      <c r="V29" s="173" t="str">
        <f>[1]企画!X28</f>
        <v>Ｆ</v>
      </c>
      <c r="W29" s="173" t="str">
        <f>[1]企画!Y28</f>
        <v>コープラスフーズ</v>
      </c>
      <c r="X29" s="173">
        <f>[1]企画!Z28</f>
        <v>0</v>
      </c>
      <c r="Y29" s="173">
        <f>[1]企画!AA28</f>
        <v>100</v>
      </c>
      <c r="Z29" s="173">
        <f>[1]企画!AB28</f>
        <v>69800</v>
      </c>
      <c r="AA29" s="173">
        <f>[1]企画!AC28</f>
        <v>0.22922636103151864</v>
      </c>
      <c r="AB29" s="173">
        <f>[1]企画!AD28</f>
        <v>16000</v>
      </c>
      <c r="AC29" s="173">
        <f>[1]企画!AE28</f>
        <v>0</v>
      </c>
      <c r="AD29" s="173">
        <f>[1]企画!AF28</f>
        <v>1.68</v>
      </c>
      <c r="AE29" s="173">
        <f>[1]企画!AG28</f>
        <v>0</v>
      </c>
      <c r="AF29" s="173">
        <f>[1]企画!AH28</f>
        <v>0</v>
      </c>
      <c r="AG29" s="173">
        <f>[1]企画!AI28</f>
        <v>280</v>
      </c>
      <c r="AH29" s="173">
        <f>[1]企画!AJ28</f>
        <v>0</v>
      </c>
      <c r="AI29" s="173">
        <f>[1]企画!AK28</f>
        <v>0</v>
      </c>
      <c r="AJ29" s="173">
        <f>[1]企画!AL28</f>
        <v>0</v>
      </c>
      <c r="AK29" s="173">
        <f>[1]企画!AM28</f>
        <v>0</v>
      </c>
      <c r="AL29" s="173">
        <f>[1]企画!AN28</f>
        <v>0</v>
      </c>
      <c r="AM29" s="173">
        <f>[1]企画!AO28</f>
        <v>0</v>
      </c>
      <c r="AN29" s="173">
        <f>[1]企画!AP28</f>
        <v>0</v>
      </c>
      <c r="AO29" s="173">
        <f>[1]企画!AQ28</f>
        <v>0</v>
      </c>
      <c r="AP29" s="173">
        <f>[1]企画!AR28</f>
        <v>0</v>
      </c>
      <c r="AQ29" s="173">
        <f>[1]企画!AS28</f>
        <v>250</v>
      </c>
      <c r="AR29" s="173">
        <f t="shared" si="4"/>
        <v>250</v>
      </c>
      <c r="AS29" s="191" t="s">
        <v>137</v>
      </c>
      <c r="AT29" s="168"/>
      <c r="AU29" s="168" t="str">
        <f t="shared" si="8"/>
        <v>1.6800</v>
      </c>
      <c r="AV29" s="168" t="str">
        <f t="shared" si="9"/>
        <v>産直味わい豚生姜焼用（ﾛｰｽ）</v>
      </c>
      <c r="AW29" s="168" t="str">
        <f t="shared" si="9"/>
        <v>250g（ﾀﾚなし）</v>
      </c>
      <c r="AX29" s="168">
        <f t="shared" si="6"/>
        <v>754</v>
      </c>
      <c r="AY29" s="169">
        <f t="shared" si="7"/>
        <v>69800</v>
      </c>
      <c r="AZ29" s="168"/>
      <c r="BA29" s="168"/>
    </row>
    <row r="30" spans="1:53" ht="22.5" customHeight="1">
      <c r="A30" s="122">
        <f>[1]企画!B29</f>
        <v>0</v>
      </c>
      <c r="B30" s="164"/>
      <c r="C30" s="166"/>
      <c r="D30" s="173">
        <f>[1]企画!F29</f>
        <v>374869</v>
      </c>
      <c r="E30" s="173" t="str">
        <f>[1]企画!G29</f>
        <v>コープラスフーズ</v>
      </c>
      <c r="F30" s="173" t="str">
        <f>[1]企画!H29</f>
        <v>徳島県</v>
      </c>
      <c r="G30" s="173">
        <f>[1]企画!I29</f>
        <v>0</v>
      </c>
      <c r="H30" s="173">
        <f>[1]企画!J29</f>
        <v>0</v>
      </c>
      <c r="I30" s="195" t="str">
        <f>[1]企画!K29</f>
        <v>産直味わい豚味なこまぎれ（ﾓﾓ･ｶﾀ）（ﾊﾞﾗ凍結）</v>
      </c>
      <c r="J30" s="173" t="str">
        <f>[1]企画!L29</f>
        <v>400g（ﾁｬｯｸｼｰﾙ)</v>
      </c>
      <c r="K30" s="173" t="str">
        <f>[1]企画!M29</f>
        <v>90日</v>
      </c>
      <c r="L30" s="173">
        <f>[1]企画!N29</f>
        <v>0</v>
      </c>
      <c r="M30" s="173" t="str">
        <f>[1]企画!O29</f>
        <v>C</v>
      </c>
      <c r="N30" s="173">
        <f>[1]企画!P29</f>
        <v>754</v>
      </c>
      <c r="O30" s="173">
        <f>[1]企画!Q29</f>
        <v>698</v>
      </c>
      <c r="P30" s="173">
        <f>[1]企画!R29</f>
        <v>0.08</v>
      </c>
      <c r="Q30" s="173" t="str">
        <f>[1]企画!S29</f>
        <v/>
      </c>
      <c r="R30" s="173">
        <f>[1]企画!T29</f>
        <v>131.75</v>
      </c>
      <c r="S30" s="173">
        <f>[1]企画!U29</f>
        <v>527</v>
      </c>
      <c r="T30" s="173">
        <f>[1]企画!V29</f>
        <v>0</v>
      </c>
      <c r="U30" s="173">
        <f>[1]企画!W29</f>
        <v>45720</v>
      </c>
      <c r="V30" s="173" t="str">
        <f>[1]企画!X29</f>
        <v>Ｆ</v>
      </c>
      <c r="W30" s="173" t="str">
        <f>[1]企画!Y29</f>
        <v>コープラスフーズ</v>
      </c>
      <c r="X30" s="173">
        <f>[1]企画!Z29</f>
        <v>0</v>
      </c>
      <c r="Y30" s="173">
        <f>[1]企画!AA29</f>
        <v>550</v>
      </c>
      <c r="Z30" s="173">
        <f>[1]企画!AB29</f>
        <v>383900</v>
      </c>
      <c r="AA30" s="173">
        <f>[1]企画!AC29</f>
        <v>0.24498567335243554</v>
      </c>
      <c r="AB30" s="173">
        <f>[1]企画!AD29</f>
        <v>94050</v>
      </c>
      <c r="AC30" s="173">
        <f>[1]企画!AE29</f>
        <v>0</v>
      </c>
      <c r="AD30" s="173" t="str">
        <f>[1]企画!AF29</f>
        <v>表紙</v>
      </c>
      <c r="AE30" s="173">
        <f>[1]企画!AG29</f>
        <v>0</v>
      </c>
      <c r="AF30" s="173" t="str">
        <f>[1]企画!AH29</f>
        <v>　</v>
      </c>
      <c r="AG30" s="173">
        <f>[1]企画!AI29</f>
        <v>175</v>
      </c>
      <c r="AH30" s="173">
        <f>[1]企画!AJ29</f>
        <v>0</v>
      </c>
      <c r="AI30" s="173">
        <f>[1]企画!AK29</f>
        <v>0</v>
      </c>
      <c r="AJ30" s="173">
        <f>[1]企画!AL29</f>
        <v>0</v>
      </c>
      <c r="AK30" s="173">
        <f>[1]企画!AM29</f>
        <v>0</v>
      </c>
      <c r="AL30" s="173">
        <f>[1]企画!AN29</f>
        <v>0</v>
      </c>
      <c r="AM30" s="173">
        <f>[1]企画!AO29</f>
        <v>0</v>
      </c>
      <c r="AN30" s="173">
        <f>[1]企画!AP29</f>
        <v>0</v>
      </c>
      <c r="AO30" s="173">
        <f>[1]企画!AQ29</f>
        <v>0</v>
      </c>
      <c r="AP30" s="173">
        <f>[1]企画!AR29</f>
        <v>0</v>
      </c>
      <c r="AQ30" s="173">
        <f>[1]企画!AS29</f>
        <v>400</v>
      </c>
      <c r="AR30" s="173">
        <f t="shared" si="4"/>
        <v>400</v>
      </c>
      <c r="AS30" s="191" t="s">
        <v>137</v>
      </c>
      <c r="AT30" s="168"/>
      <c r="AU30" s="168" t="str">
        <f t="shared" si="8"/>
        <v>表紙0　</v>
      </c>
      <c r="AV30" s="168" t="str">
        <f t="shared" si="9"/>
        <v>産直味わい豚味なこまぎれ（ﾓﾓ･ｶﾀ）（ﾊﾞﾗ凍結）</v>
      </c>
      <c r="AW30" s="168" t="str">
        <f t="shared" si="9"/>
        <v>400g（ﾁｬｯｸｼｰﾙ)</v>
      </c>
      <c r="AX30" s="168">
        <f t="shared" si="6"/>
        <v>754</v>
      </c>
      <c r="AY30" s="169">
        <f t="shared" si="7"/>
        <v>383900</v>
      </c>
      <c r="AZ30" s="168"/>
      <c r="BA30" s="168"/>
    </row>
    <row r="31" spans="1:53" ht="22.5" customHeight="1">
      <c r="A31" s="122">
        <f>[1]企画!B30</f>
        <v>0</v>
      </c>
      <c r="B31" s="164"/>
      <c r="C31" s="166"/>
      <c r="D31" s="173">
        <f>[1]企画!F30</f>
        <v>308777</v>
      </c>
      <c r="E31" s="173" t="str">
        <f>[1]企画!G30</f>
        <v>コープラスフーズ</v>
      </c>
      <c r="F31" s="173" t="str">
        <f>[1]企画!H30</f>
        <v>徳島県</v>
      </c>
      <c r="G31" s="173">
        <f>[1]企画!I30</f>
        <v>0</v>
      </c>
      <c r="H31" s="173">
        <f>[1]企画!J30</f>
        <v>0</v>
      </c>
      <c r="I31" s="195" t="str">
        <f>[1]企画!K30</f>
        <v>産直味わい豚チルドこまぎれ</v>
      </c>
      <c r="J31" s="173" t="str">
        <f>[1]企画!L30</f>
        <v>200ｇ</v>
      </c>
      <c r="K31" s="173" t="str">
        <f>[1]企画!M30</f>
        <v>含2日</v>
      </c>
      <c r="L31" s="173">
        <f>[1]企画!N30</f>
        <v>0</v>
      </c>
      <c r="M31" s="173" t="str">
        <f>[1]企画!O30</f>
        <v>B</v>
      </c>
      <c r="N31" s="173">
        <f>[1]企画!P30</f>
        <v>430</v>
      </c>
      <c r="O31" s="173">
        <f>[1]企画!Q30</f>
        <v>398</v>
      </c>
      <c r="P31" s="173">
        <f>[1]企画!R30</f>
        <v>0.08</v>
      </c>
      <c r="Q31" s="173" t="str">
        <f>[1]企画!S30</f>
        <v/>
      </c>
      <c r="R31" s="173">
        <f>[1]企画!T30</f>
        <v>145</v>
      </c>
      <c r="S31" s="173">
        <f>[1]企画!U30</f>
        <v>290</v>
      </c>
      <c r="T31" s="173">
        <f>[1]企画!V30</f>
        <v>0</v>
      </c>
      <c r="U31" s="173">
        <f>[1]企画!W30</f>
        <v>45720</v>
      </c>
      <c r="V31" s="173" t="str">
        <f>[1]企画!X30</f>
        <v>Ｃ</v>
      </c>
      <c r="W31" s="173" t="str">
        <f>[1]企画!Y30</f>
        <v>コープラスフーズ</v>
      </c>
      <c r="X31" s="173">
        <f>[1]企画!Z30</f>
        <v>0</v>
      </c>
      <c r="Y31" s="173">
        <f>[1]企画!AA30</f>
        <v>60</v>
      </c>
      <c r="Z31" s="173">
        <f>[1]企画!AB30</f>
        <v>23880</v>
      </c>
      <c r="AA31" s="173">
        <f>[1]企画!AC30</f>
        <v>0.271356783919598</v>
      </c>
      <c r="AB31" s="173">
        <f>[1]企画!AD30</f>
        <v>6480</v>
      </c>
      <c r="AC31" s="173">
        <f>[1]企画!AE30</f>
        <v>0</v>
      </c>
      <c r="AD31" s="173">
        <f>[1]企画!AF30</f>
        <v>0.84</v>
      </c>
      <c r="AE31" s="173">
        <f>[1]企画!AG30</f>
        <v>0</v>
      </c>
      <c r="AF31" s="173" t="str">
        <f>[1]企画!AH30</f>
        <v>　</v>
      </c>
      <c r="AG31" s="173">
        <f>[1]企画!AI30</f>
        <v>199</v>
      </c>
      <c r="AH31" s="173">
        <f>[1]企画!AJ30</f>
        <v>0</v>
      </c>
      <c r="AI31" s="173">
        <f>[1]企画!AK30</f>
        <v>0</v>
      </c>
      <c r="AJ31" s="173">
        <f>[1]企画!AL30</f>
        <v>0</v>
      </c>
      <c r="AK31" s="173">
        <f>[1]企画!AM30</f>
        <v>0</v>
      </c>
      <c r="AL31" s="173">
        <f>[1]企画!AN30</f>
        <v>0</v>
      </c>
      <c r="AM31" s="173">
        <f>[1]企画!AO30</f>
        <v>0</v>
      </c>
      <c r="AN31" s="173">
        <f>[1]企画!AP30</f>
        <v>0</v>
      </c>
      <c r="AO31" s="173">
        <f>[1]企画!AQ30</f>
        <v>0</v>
      </c>
      <c r="AP31" s="173">
        <f>[1]企画!AR30</f>
        <v>0</v>
      </c>
      <c r="AQ31" s="173">
        <f>[1]企画!AS30</f>
        <v>200</v>
      </c>
      <c r="AR31" s="173">
        <f t="shared" si="4"/>
        <v>200</v>
      </c>
      <c r="AS31" s="191" t="s">
        <v>137</v>
      </c>
      <c r="AT31" s="168"/>
      <c r="AU31" s="168" t="str">
        <f t="shared" si="8"/>
        <v>0.840　</v>
      </c>
      <c r="AV31" s="168" t="str">
        <f t="shared" si="9"/>
        <v>産直味わい豚チルドこまぎれ</v>
      </c>
      <c r="AW31" s="168" t="str">
        <f t="shared" si="9"/>
        <v>200ｇ</v>
      </c>
      <c r="AX31" s="168">
        <f t="shared" si="6"/>
        <v>430</v>
      </c>
      <c r="AY31" s="169">
        <f t="shared" si="7"/>
        <v>23880</v>
      </c>
      <c r="AZ31" s="168"/>
      <c r="BA31" s="168"/>
    </row>
    <row r="32" spans="1:53" ht="22.5" customHeight="1">
      <c r="A32" s="122">
        <f>[1]企画!B31</f>
        <v>0</v>
      </c>
      <c r="B32" s="164"/>
      <c r="C32" s="166"/>
      <c r="D32" s="173">
        <f>[1]企画!F31</f>
        <v>386426</v>
      </c>
      <c r="E32" s="173" t="str">
        <f>[1]企画!G31</f>
        <v>コープラスフーズ</v>
      </c>
      <c r="F32" s="173" t="str">
        <f>[1]企画!H31</f>
        <v>徳島県</v>
      </c>
      <c r="G32" s="173">
        <f>[1]企画!I31</f>
        <v>0</v>
      </c>
      <c r="H32" s="173">
        <f>[1]企画!J31</f>
        <v>0</v>
      </c>
      <c r="I32" s="195" t="str">
        <f>[1]企画!K31</f>
        <v>国産豚切落し(ﾓﾓ)(ﾊﾞﾗ凍結)</v>
      </c>
      <c r="J32" s="173" t="str">
        <f>[1]企画!L31</f>
        <v>400g(ﾁｬｯｸｼｰﾙ）</v>
      </c>
      <c r="K32" s="173" t="str">
        <f>[1]企画!M31</f>
        <v>90日</v>
      </c>
      <c r="L32" s="173">
        <f>[1]企画!N31</f>
        <v>0</v>
      </c>
      <c r="M32" s="173" t="str">
        <f>[1]企画!O31</f>
        <v>B</v>
      </c>
      <c r="N32" s="173">
        <f>[1]企画!P31</f>
        <v>624</v>
      </c>
      <c r="O32" s="173">
        <f>[1]企画!Q31</f>
        <v>578</v>
      </c>
      <c r="P32" s="173">
        <f>[1]企画!R31</f>
        <v>0.08</v>
      </c>
      <c r="Q32" s="173" t="str">
        <f>[1]企画!S31</f>
        <v/>
      </c>
      <c r="R32" s="173">
        <f>[1]企画!T31</f>
        <v>110.25</v>
      </c>
      <c r="S32" s="173">
        <f>[1]企画!U31</f>
        <v>441</v>
      </c>
      <c r="T32" s="173">
        <f>[1]企画!V31</f>
        <v>0</v>
      </c>
      <c r="U32" s="173">
        <f>[1]企画!W31</f>
        <v>45748</v>
      </c>
      <c r="V32" s="173" t="str">
        <f>[1]企画!X31</f>
        <v>Ｆ</v>
      </c>
      <c r="W32" s="173" t="str">
        <f>[1]企画!Y31</f>
        <v>コープラスフーズ</v>
      </c>
      <c r="X32" s="173">
        <f>[1]企画!Z31</f>
        <v>0</v>
      </c>
      <c r="Y32" s="173">
        <f>[1]企画!AA31</f>
        <v>125</v>
      </c>
      <c r="Z32" s="173">
        <f>[1]企画!AB31</f>
        <v>72250</v>
      </c>
      <c r="AA32" s="173">
        <f>[1]企画!AC31</f>
        <v>0.23702422145328719</v>
      </c>
      <c r="AB32" s="173">
        <f>[1]企画!AD31</f>
        <v>17125</v>
      </c>
      <c r="AC32" s="173">
        <f>[1]企画!AE31</f>
        <v>0</v>
      </c>
      <c r="AD32" s="173">
        <f>[1]企画!AF31</f>
        <v>1.68</v>
      </c>
      <c r="AE32" s="173">
        <f>[1]企画!AG31</f>
        <v>0</v>
      </c>
      <c r="AF32" s="173" t="str">
        <f>[1]企画!AH31</f>
        <v>　</v>
      </c>
      <c r="AG32" s="173">
        <f>[1]企画!AI31</f>
        <v>145</v>
      </c>
      <c r="AH32" s="173">
        <f>[1]企画!AJ31</f>
        <v>0</v>
      </c>
      <c r="AI32" s="173">
        <f>[1]企画!AK31</f>
        <v>0</v>
      </c>
      <c r="AJ32" s="173">
        <f>[1]企画!AL31</f>
        <v>0</v>
      </c>
      <c r="AK32" s="173">
        <f>[1]企画!AM31</f>
        <v>0</v>
      </c>
      <c r="AL32" s="173">
        <f>[1]企画!AN31</f>
        <v>0</v>
      </c>
      <c r="AM32" s="173">
        <f>[1]企画!AO31</f>
        <v>0</v>
      </c>
      <c r="AN32" s="173">
        <f>[1]企画!AP31</f>
        <v>0</v>
      </c>
      <c r="AO32" s="173">
        <f>[1]企画!AQ31</f>
        <v>0</v>
      </c>
      <c r="AP32" s="173">
        <f>[1]企画!AR31</f>
        <v>0</v>
      </c>
      <c r="AQ32" s="173">
        <f>[1]企画!AS31</f>
        <v>400</v>
      </c>
      <c r="AR32" s="173">
        <f t="shared" si="4"/>
        <v>400</v>
      </c>
      <c r="AS32" s="191" t="s">
        <v>137</v>
      </c>
      <c r="AT32" s="168"/>
      <c r="AU32" s="168" t="str">
        <f t="shared" si="8"/>
        <v>1.680　</v>
      </c>
      <c r="AV32" s="168" t="str">
        <f t="shared" si="9"/>
        <v>国産豚切落し(ﾓﾓ)(ﾊﾞﾗ凍結)</v>
      </c>
      <c r="AW32" s="168" t="str">
        <f t="shared" si="9"/>
        <v>400g(ﾁｬｯｸｼｰﾙ）</v>
      </c>
      <c r="AX32" s="168">
        <f t="shared" si="6"/>
        <v>624</v>
      </c>
      <c r="AY32" s="169">
        <f t="shared" si="7"/>
        <v>72250</v>
      </c>
      <c r="AZ32" s="168"/>
      <c r="BA32" s="168"/>
    </row>
    <row r="33" spans="1:53" ht="22.5" customHeight="1">
      <c r="A33" s="122">
        <f>[1]企画!B32</f>
        <v>0</v>
      </c>
      <c r="B33" s="164"/>
      <c r="C33" s="166"/>
      <c r="D33" s="173">
        <f>[1]企画!F32</f>
        <v>362799</v>
      </c>
      <c r="E33" s="173" t="str">
        <f>[1]企画!G32</f>
        <v>コープラスフーズ</v>
      </c>
      <c r="F33" s="173" t="str">
        <f>[1]企画!H32</f>
        <v>徳島県</v>
      </c>
      <c r="G33" s="173">
        <f>[1]企画!I32</f>
        <v>0</v>
      </c>
      <c r="H33" s="173">
        <f>[1]企画!J32</f>
        <v>0</v>
      </c>
      <c r="I33" s="195" t="str">
        <f>[1]企画!K32</f>
        <v>産直味わい豚低脂肪切落し（ﾓﾓ赤身）</v>
      </c>
      <c r="J33" s="173" t="str">
        <f>[1]企画!L32</f>
        <v>300g</v>
      </c>
      <c r="K33" s="173" t="str">
        <f>[1]企画!M32</f>
        <v>含む2日</v>
      </c>
      <c r="L33" s="173">
        <f>[1]企画!N32</f>
        <v>0</v>
      </c>
      <c r="M33" s="173" t="str">
        <f>[1]企画!O32</f>
        <v>B</v>
      </c>
      <c r="N33" s="173">
        <f>[1]企画!P32</f>
        <v>743</v>
      </c>
      <c r="O33" s="173">
        <f>[1]企画!Q32</f>
        <v>688</v>
      </c>
      <c r="P33" s="173">
        <f>[1]企画!R32</f>
        <v>0.08</v>
      </c>
      <c r="Q33" s="173" t="str">
        <f>[1]企画!S32</f>
        <v/>
      </c>
      <c r="R33" s="173">
        <f>[1]企画!T32</f>
        <v>158.66666666666666</v>
      </c>
      <c r="S33" s="173">
        <f>[1]企画!U32</f>
        <v>476</v>
      </c>
      <c r="T33" s="173">
        <f>[1]企画!V32</f>
        <v>0</v>
      </c>
      <c r="U33" s="173">
        <f>[1]企画!W32</f>
        <v>45748</v>
      </c>
      <c r="V33" s="173" t="str">
        <f>[1]企画!X32</f>
        <v>Ｃ</v>
      </c>
      <c r="W33" s="173" t="str">
        <f>[1]企画!Y32</f>
        <v>コープラスフーズ</v>
      </c>
      <c r="X33" s="173">
        <f>[1]企画!Z32</f>
        <v>0</v>
      </c>
      <c r="Y33" s="173">
        <f>[1]企画!AA32</f>
        <v>60</v>
      </c>
      <c r="Z33" s="173">
        <f>[1]企画!AB32</f>
        <v>41280</v>
      </c>
      <c r="AA33" s="173">
        <f>[1]企画!AC32</f>
        <v>0.30813953488372092</v>
      </c>
      <c r="AB33" s="173">
        <f>[1]企画!AD32</f>
        <v>12720</v>
      </c>
      <c r="AC33" s="173">
        <f>[1]企画!AE32</f>
        <v>0</v>
      </c>
      <c r="AD33" s="173">
        <f>[1]企画!AF32</f>
        <v>1.26</v>
      </c>
      <c r="AE33" s="173">
        <f>[1]企画!AG32</f>
        <v>0</v>
      </c>
      <c r="AF33" s="173" t="str">
        <f>[1]企画!AH32</f>
        <v>　</v>
      </c>
      <c r="AG33" s="173">
        <f>[1]企画!AI32</f>
        <v>230</v>
      </c>
      <c r="AH33" s="173">
        <f>[1]企画!AJ32</f>
        <v>0</v>
      </c>
      <c r="AI33" s="173">
        <f>[1]企画!AK32</f>
        <v>0</v>
      </c>
      <c r="AJ33" s="173">
        <f>[1]企画!AL32</f>
        <v>0</v>
      </c>
      <c r="AK33" s="173">
        <f>[1]企画!AM32</f>
        <v>0</v>
      </c>
      <c r="AL33" s="173">
        <f>[1]企画!AN32</f>
        <v>0</v>
      </c>
      <c r="AM33" s="173">
        <f>[1]企画!AO32</f>
        <v>0</v>
      </c>
      <c r="AN33" s="173">
        <f>[1]企画!AP32</f>
        <v>0</v>
      </c>
      <c r="AO33" s="173">
        <f>[1]企画!AQ32</f>
        <v>0</v>
      </c>
      <c r="AP33" s="173">
        <f>[1]企画!AR32</f>
        <v>0</v>
      </c>
      <c r="AQ33" s="173">
        <f>[1]企画!AS32</f>
        <v>300</v>
      </c>
      <c r="AR33" s="173">
        <f t="shared" si="4"/>
        <v>300</v>
      </c>
      <c r="AS33" s="191" t="s">
        <v>137</v>
      </c>
      <c r="AT33" s="168"/>
      <c r="AU33" s="168" t="str">
        <f t="shared" si="8"/>
        <v>1.260　</v>
      </c>
      <c r="AV33" s="168" t="str">
        <f t="shared" si="9"/>
        <v>産直味わい豚低脂肪切落し（ﾓﾓ赤身）</v>
      </c>
      <c r="AW33" s="168" t="str">
        <f t="shared" si="9"/>
        <v>300g</v>
      </c>
      <c r="AX33" s="168">
        <f t="shared" si="6"/>
        <v>743</v>
      </c>
      <c r="AY33" s="169">
        <f t="shared" si="7"/>
        <v>41280</v>
      </c>
      <c r="AZ33" s="168"/>
      <c r="BA33" s="168"/>
    </row>
    <row r="34" spans="1:53" ht="22.5" customHeight="1">
      <c r="A34" s="122">
        <f>[1]企画!B33</f>
        <v>0</v>
      </c>
      <c r="B34" s="164"/>
      <c r="C34" s="166"/>
      <c r="D34" s="173">
        <f>[1]企画!F33</f>
        <v>358681</v>
      </c>
      <c r="E34" s="173" t="str">
        <f>[1]企画!G33</f>
        <v>コープラスフーズ</v>
      </c>
      <c r="F34" s="173" t="str">
        <f>[1]企画!H33</f>
        <v>徳島県</v>
      </c>
      <c r="G34" s="173">
        <f>[1]企画!I33</f>
        <v>0</v>
      </c>
      <c r="H34" s="173">
        <f>[1]企画!J33</f>
        <v>0</v>
      </c>
      <c r="I34" s="195" t="str">
        <f>[1]企画!K33</f>
        <v>産直味わい豚切落し（ﾓﾓ・ﾊﾞﾗ）</v>
      </c>
      <c r="J34" s="173" t="str">
        <f>[1]企画!L33</f>
        <v>300g</v>
      </c>
      <c r="K34" s="173" t="str">
        <f>[1]企画!M33</f>
        <v>含む2日</v>
      </c>
      <c r="L34" s="173">
        <f>[1]企画!N33</f>
        <v>0</v>
      </c>
      <c r="M34" s="173" t="str">
        <f>[1]企画!O33</f>
        <v>C</v>
      </c>
      <c r="N34" s="173">
        <f>[1]企画!P33</f>
        <v>646</v>
      </c>
      <c r="O34" s="173">
        <f>[1]企画!Q33</f>
        <v>598</v>
      </c>
      <c r="P34" s="173">
        <f>[1]企画!R33</f>
        <v>0.08</v>
      </c>
      <c r="Q34" s="173" t="str">
        <f>[1]企画!S33</f>
        <v/>
      </c>
      <c r="R34" s="173">
        <f>[1]企画!T33</f>
        <v>147.66666666666666</v>
      </c>
      <c r="S34" s="173">
        <f>[1]企画!U33</f>
        <v>443</v>
      </c>
      <c r="T34" s="173">
        <f>[1]企画!V33</f>
        <v>0</v>
      </c>
      <c r="U34" s="173">
        <f>[1]企画!W33</f>
        <v>45748</v>
      </c>
      <c r="V34" s="173" t="str">
        <f>[1]企画!X33</f>
        <v>Ｃ</v>
      </c>
      <c r="W34" s="173" t="str">
        <f>[1]企画!Y33</f>
        <v>コープラスフーズ</v>
      </c>
      <c r="X34" s="173">
        <f>[1]企画!Z33</f>
        <v>0</v>
      </c>
      <c r="Y34" s="173">
        <f>[1]企画!AA33</f>
        <v>150</v>
      </c>
      <c r="Z34" s="173">
        <f>[1]企画!AB33</f>
        <v>89700</v>
      </c>
      <c r="AA34" s="173">
        <f>[1]企画!AC33</f>
        <v>0.25919732441471571</v>
      </c>
      <c r="AB34" s="173">
        <f>[1]企画!AD33</f>
        <v>23250</v>
      </c>
      <c r="AC34" s="173">
        <f>[1]企画!AE33</f>
        <v>0</v>
      </c>
      <c r="AD34" s="173">
        <f>[1]企画!AF33</f>
        <v>1.68</v>
      </c>
      <c r="AE34" s="173">
        <f>[1]企画!AG33</f>
        <v>0</v>
      </c>
      <c r="AF34" s="173" t="str">
        <f>[1]企画!AH33</f>
        <v>目玉</v>
      </c>
      <c r="AG34" s="173">
        <f>[1]企画!AI33</f>
        <v>200</v>
      </c>
      <c r="AH34" s="173">
        <f>[1]企画!AJ33</f>
        <v>0</v>
      </c>
      <c r="AI34" s="173">
        <f>[1]企画!AK33</f>
        <v>0</v>
      </c>
      <c r="AJ34" s="173">
        <f>[1]企画!AL33</f>
        <v>0</v>
      </c>
      <c r="AK34" s="173">
        <f>[1]企画!AM33</f>
        <v>0</v>
      </c>
      <c r="AL34" s="173">
        <f>[1]企画!AN33</f>
        <v>0</v>
      </c>
      <c r="AM34" s="173">
        <f>[1]企画!AO33</f>
        <v>0</v>
      </c>
      <c r="AN34" s="173">
        <f>[1]企画!AP33</f>
        <v>0</v>
      </c>
      <c r="AO34" s="173">
        <f>[1]企画!AQ33</f>
        <v>0</v>
      </c>
      <c r="AP34" s="173">
        <f>[1]企画!AR33</f>
        <v>0</v>
      </c>
      <c r="AQ34" s="173">
        <f>[1]企画!AS33</f>
        <v>300</v>
      </c>
      <c r="AR34" s="173">
        <f t="shared" si="4"/>
        <v>300</v>
      </c>
      <c r="AS34" s="191" t="s">
        <v>137</v>
      </c>
      <c r="AT34" s="168"/>
      <c r="AU34" s="168" t="str">
        <f t="shared" si="8"/>
        <v>1.680目玉</v>
      </c>
      <c r="AV34" s="168" t="str">
        <f t="shared" si="9"/>
        <v>産直味わい豚切落し（ﾓﾓ・ﾊﾞﾗ）</v>
      </c>
      <c r="AW34" s="168" t="str">
        <f t="shared" si="9"/>
        <v>300g</v>
      </c>
      <c r="AX34" s="168">
        <f t="shared" si="6"/>
        <v>646</v>
      </c>
      <c r="AY34" s="169">
        <f t="shared" si="7"/>
        <v>89700</v>
      </c>
      <c r="AZ34" s="168"/>
      <c r="BA34" s="168"/>
    </row>
    <row r="35" spans="1:53" ht="22.5" customHeight="1">
      <c r="A35" s="122">
        <f>[1]企画!B34</f>
        <v>0</v>
      </c>
      <c r="B35" s="164"/>
      <c r="C35" s="166"/>
      <c r="D35" s="173">
        <f>[1]企画!F34</f>
        <v>308123</v>
      </c>
      <c r="E35" s="173" t="str">
        <f>[1]企画!G34</f>
        <v>コープラスフーズ</v>
      </c>
      <c r="F35" s="173" t="str">
        <f>[1]企画!H34</f>
        <v>徳島県</v>
      </c>
      <c r="G35" s="173">
        <f>[1]企画!I34</f>
        <v>0</v>
      </c>
      <c r="H35" s="173">
        <f>[1]企画!J34</f>
        <v>0</v>
      </c>
      <c r="I35" s="195" t="str">
        <f>[1]企画!K34</f>
        <v>産直味わい豚切落しバラ(ﾊﾞﾗ凍結)</v>
      </c>
      <c r="J35" s="173" t="str">
        <f>[1]企画!L34</f>
        <v>350g</v>
      </c>
      <c r="K35" s="173" t="str">
        <f>[1]企画!M34</f>
        <v>90日</v>
      </c>
      <c r="L35" s="173">
        <f>[1]企画!N34</f>
        <v>0</v>
      </c>
      <c r="M35" s="173" t="str">
        <f>[1]企画!O34</f>
        <v>B</v>
      </c>
      <c r="N35" s="173">
        <f>[1]企画!P34</f>
        <v>1002</v>
      </c>
      <c r="O35" s="173">
        <f>[1]企画!Q34</f>
        <v>928</v>
      </c>
      <c r="P35" s="173">
        <f>[1]企画!R34</f>
        <v>0.08</v>
      </c>
      <c r="Q35" s="173" t="str">
        <f>[1]企画!S34</f>
        <v/>
      </c>
      <c r="R35" s="173">
        <f>[1]企画!T34</f>
        <v>204</v>
      </c>
      <c r="S35" s="173">
        <f>[1]企画!U34</f>
        <v>714</v>
      </c>
      <c r="T35" s="173">
        <f>[1]企画!V34</f>
        <v>0</v>
      </c>
      <c r="U35" s="173">
        <f>[1]企画!W34</f>
        <v>45748</v>
      </c>
      <c r="V35" s="173" t="str">
        <f>[1]企画!X34</f>
        <v>Ｆ</v>
      </c>
      <c r="W35" s="173" t="str">
        <f>[1]企画!Y34</f>
        <v>コープラスフーズ</v>
      </c>
      <c r="X35" s="173">
        <f>[1]企画!Z34</f>
        <v>0</v>
      </c>
      <c r="Y35" s="173">
        <f>[1]企画!AA34</f>
        <v>160</v>
      </c>
      <c r="Z35" s="173">
        <f>[1]企画!AB34</f>
        <v>148480</v>
      </c>
      <c r="AA35" s="173">
        <f>[1]企画!AC34</f>
        <v>0.23060344827586207</v>
      </c>
      <c r="AB35" s="173">
        <f>[1]企画!AD34</f>
        <v>34240</v>
      </c>
      <c r="AC35" s="173">
        <f>[1]企画!AE34</f>
        <v>0</v>
      </c>
      <c r="AD35" s="173">
        <f>[1]企画!AF34</f>
        <v>2.58</v>
      </c>
      <c r="AE35" s="173">
        <f>[1]企画!AG34</f>
        <v>0</v>
      </c>
      <c r="AF35" s="173" t="str">
        <f>[1]企画!AH34</f>
        <v>　</v>
      </c>
      <c r="AG35" s="173">
        <f>[1]企画!AI34</f>
        <v>266</v>
      </c>
      <c r="AH35" s="173">
        <f>[1]企画!AJ34</f>
        <v>0</v>
      </c>
      <c r="AI35" s="173">
        <f>[1]企画!AK34</f>
        <v>0</v>
      </c>
      <c r="AJ35" s="173">
        <f>[1]企画!AL34</f>
        <v>0</v>
      </c>
      <c r="AK35" s="173">
        <f>[1]企画!AM34</f>
        <v>0</v>
      </c>
      <c r="AL35" s="173">
        <f>[1]企画!AN34</f>
        <v>0</v>
      </c>
      <c r="AM35" s="173">
        <f>[1]企画!AO34</f>
        <v>0</v>
      </c>
      <c r="AN35" s="173">
        <f>[1]企画!AP34</f>
        <v>0</v>
      </c>
      <c r="AO35" s="173">
        <f>[1]企画!AQ34</f>
        <v>0</v>
      </c>
      <c r="AP35" s="173">
        <f>[1]企画!AR34</f>
        <v>0</v>
      </c>
      <c r="AQ35" s="173">
        <f>[1]企画!AS34</f>
        <v>350</v>
      </c>
      <c r="AR35" s="173">
        <f t="shared" si="4"/>
        <v>350</v>
      </c>
      <c r="AS35" s="191" t="s">
        <v>137</v>
      </c>
      <c r="AT35" s="168"/>
      <c r="AU35" s="168" t="str">
        <f t="shared" si="8"/>
        <v>2.580　</v>
      </c>
      <c r="AV35" s="168" t="str">
        <f t="shared" si="9"/>
        <v>産直味わい豚切落しバラ(ﾊﾞﾗ凍結)</v>
      </c>
      <c r="AW35" s="168" t="str">
        <f t="shared" si="9"/>
        <v>350g</v>
      </c>
      <c r="AX35" s="168">
        <f t="shared" si="6"/>
        <v>1002</v>
      </c>
      <c r="AY35" s="169">
        <f t="shared" si="7"/>
        <v>148480</v>
      </c>
      <c r="AZ35" s="168"/>
      <c r="BA35" s="168"/>
    </row>
    <row r="36" spans="1:53" ht="22.5" customHeight="1">
      <c r="A36" s="122">
        <f>[1]企画!B35</f>
        <v>0</v>
      </c>
      <c r="B36" s="164"/>
      <c r="C36" s="166"/>
      <c r="D36" s="173">
        <f>[1]企画!F35</f>
        <v>303305</v>
      </c>
      <c r="E36" s="173" t="str">
        <f>[1]企画!G35</f>
        <v>コープラスフーズ</v>
      </c>
      <c r="F36" s="173" t="str">
        <f>[1]企画!H35</f>
        <v>徳島県</v>
      </c>
      <c r="G36" s="173">
        <f>[1]企画!I35</f>
        <v>0</v>
      </c>
      <c r="H36" s="173">
        <f>[1]企画!J35</f>
        <v>0</v>
      </c>
      <c r="I36" s="195" t="str">
        <f>[1]企画!K35</f>
        <v>産直味わい豚切落し（ﾛｰｽ）</v>
      </c>
      <c r="J36" s="173" t="str">
        <f>[1]企画!L35</f>
        <v>180g</v>
      </c>
      <c r="K36" s="173" t="str">
        <f>[1]企画!M35</f>
        <v>含む2日</v>
      </c>
      <c r="L36" s="173">
        <f>[1]企画!N35</f>
        <v>0</v>
      </c>
      <c r="M36" s="173" t="str">
        <f>[1]企画!O35</f>
        <v>B</v>
      </c>
      <c r="N36" s="173">
        <f>[1]企画!P35</f>
        <v>646</v>
      </c>
      <c r="O36" s="173">
        <f>[1]企画!Q35</f>
        <v>598</v>
      </c>
      <c r="P36" s="173">
        <f>[1]企画!R35</f>
        <v>0.08</v>
      </c>
      <c r="Q36" s="173" t="str">
        <f>[1]企画!S35</f>
        <v/>
      </c>
      <c r="R36" s="173">
        <f>[1]企画!T35</f>
        <v>245.00000000000003</v>
      </c>
      <c r="S36" s="173">
        <f>[1]企画!U35</f>
        <v>441</v>
      </c>
      <c r="T36" s="173">
        <f>[1]企画!V35</f>
        <v>0</v>
      </c>
      <c r="U36" s="173">
        <f>[1]企画!W35</f>
        <v>45750</v>
      </c>
      <c r="V36" s="173" t="str">
        <f>[1]企画!X35</f>
        <v>Ｃ</v>
      </c>
      <c r="W36" s="173" t="str">
        <f>[1]企画!Y35</f>
        <v>コープラスフーズ</v>
      </c>
      <c r="X36" s="173">
        <f>[1]企画!Z35</f>
        <v>0</v>
      </c>
      <c r="Y36" s="173">
        <f>[1]企画!AA35</f>
        <v>45</v>
      </c>
      <c r="Z36" s="173">
        <f>[1]企画!AB35</f>
        <v>26910</v>
      </c>
      <c r="AA36" s="173">
        <f>[1]企画!AC35</f>
        <v>0.26254180602006688</v>
      </c>
      <c r="AB36" s="173">
        <f>[1]企画!AD35</f>
        <v>7065</v>
      </c>
      <c r="AC36" s="173">
        <f>[1]企画!AE35</f>
        <v>0</v>
      </c>
      <c r="AD36" s="173">
        <f>[1]企画!AF35</f>
        <v>0.84</v>
      </c>
      <c r="AE36" s="173">
        <f>[1]企画!AG35</f>
        <v>0</v>
      </c>
      <c r="AF36" s="173" t="str">
        <f>[1]企画!AH35</f>
        <v>　少量企画</v>
      </c>
      <c r="AG36" s="173">
        <f>[1]企画!AI35</f>
        <v>333</v>
      </c>
      <c r="AH36" s="173">
        <f>[1]企画!AJ35</f>
        <v>0</v>
      </c>
      <c r="AI36" s="173">
        <f>[1]企画!AK35</f>
        <v>0</v>
      </c>
      <c r="AJ36" s="173">
        <f>[1]企画!AL35</f>
        <v>0</v>
      </c>
      <c r="AK36" s="173">
        <f>[1]企画!AM35</f>
        <v>0</v>
      </c>
      <c r="AL36" s="173">
        <f>[1]企画!AN35</f>
        <v>0</v>
      </c>
      <c r="AM36" s="173">
        <f>[1]企画!AO35</f>
        <v>0</v>
      </c>
      <c r="AN36" s="173">
        <f>[1]企画!AP35</f>
        <v>0</v>
      </c>
      <c r="AO36" s="173">
        <f>[1]企画!AQ35</f>
        <v>0</v>
      </c>
      <c r="AP36" s="173">
        <f>[1]企画!AR35</f>
        <v>0</v>
      </c>
      <c r="AQ36" s="173">
        <f>[1]企画!AS35</f>
        <v>180</v>
      </c>
      <c r="AR36" s="173">
        <f t="shared" si="4"/>
        <v>180</v>
      </c>
      <c r="AS36" s="191" t="s">
        <v>137</v>
      </c>
      <c r="AT36" s="168"/>
      <c r="AU36" s="168" t="str">
        <f t="shared" si="8"/>
        <v>0.840　少量企画</v>
      </c>
      <c r="AV36" s="168" t="str">
        <f t="shared" si="9"/>
        <v>産直味わい豚切落し（ﾛｰｽ）</v>
      </c>
      <c r="AW36" s="168" t="str">
        <f t="shared" si="9"/>
        <v>180g</v>
      </c>
      <c r="AX36" s="168">
        <f t="shared" si="6"/>
        <v>646</v>
      </c>
      <c r="AY36" s="169">
        <f t="shared" si="7"/>
        <v>26910</v>
      </c>
      <c r="AZ36" s="168"/>
      <c r="BA36" s="168"/>
    </row>
    <row r="37" spans="1:53" ht="22.5" customHeight="1">
      <c r="A37" s="122">
        <f>[1]企画!B36</f>
        <v>0</v>
      </c>
      <c r="B37" s="164"/>
      <c r="C37" s="166"/>
      <c r="D37" s="173">
        <f>[1]企画!F36</f>
        <v>300814</v>
      </c>
      <c r="E37" s="173" t="str">
        <f>[1]企画!G36</f>
        <v>まるほ食品</v>
      </c>
      <c r="F37" s="173" t="str">
        <f>[1]企画!H36</f>
        <v>徳島県</v>
      </c>
      <c r="G37" s="173">
        <f>[1]企画!I36</f>
        <v>0</v>
      </c>
      <c r="H37" s="173">
        <f>[1]企画!J36</f>
        <v>0</v>
      </c>
      <c r="I37" s="195" t="str">
        <f>[1]企画!K36</f>
        <v>産直ＰＨＦ若鶏ﾓﾓ(分包)</v>
      </c>
      <c r="J37" s="173" t="str">
        <f>[1]企画!L36</f>
        <v>500g</v>
      </c>
      <c r="K37" s="173" t="str">
        <f>[1]企画!M36</f>
        <v>90日</v>
      </c>
      <c r="L37" s="173">
        <f>[1]企画!N36</f>
        <v>0</v>
      </c>
      <c r="M37" s="173" t="str">
        <f>[1]企画!O36</f>
        <v>B</v>
      </c>
      <c r="N37" s="173">
        <f>[1]企画!P36</f>
        <v>711</v>
      </c>
      <c r="O37" s="173">
        <f>[1]企画!Q36</f>
        <v>658</v>
      </c>
      <c r="P37" s="173">
        <f>[1]企画!R36</f>
        <v>0.08</v>
      </c>
      <c r="Q37" s="173" t="str">
        <f>[1]企画!S36</f>
        <v/>
      </c>
      <c r="R37" s="173">
        <f>[1]企画!T36</f>
        <v>93.8</v>
      </c>
      <c r="S37" s="173">
        <f>[1]企画!U36</f>
        <v>469</v>
      </c>
      <c r="T37" s="173">
        <f>[1]企画!V36</f>
        <v>0</v>
      </c>
      <c r="U37" s="173" t="str">
        <f>[1]企画!W36</f>
        <v>毎回</v>
      </c>
      <c r="V37" s="173" t="str">
        <f>[1]企画!X36</f>
        <v>Ｆ</v>
      </c>
      <c r="W37" s="173" t="str">
        <f>[1]企画!Y36</f>
        <v>まるほ食品</v>
      </c>
      <c r="X37" s="173">
        <f>[1]企画!Z36</f>
        <v>0</v>
      </c>
      <c r="Y37" s="173">
        <f>[1]企画!AA36</f>
        <v>50</v>
      </c>
      <c r="Z37" s="173">
        <f>[1]企画!AB36</f>
        <v>32900</v>
      </c>
      <c r="AA37" s="173">
        <f>[1]企画!AC36</f>
        <v>0.28723404255319152</v>
      </c>
      <c r="AB37" s="173">
        <f>[1]企画!AD36</f>
        <v>9450</v>
      </c>
      <c r="AC37" s="173">
        <f>[1]企画!AE36</f>
        <v>0</v>
      </c>
      <c r="AD37" s="173">
        <f>[1]企画!AF36</f>
        <v>0.84</v>
      </c>
      <c r="AE37" s="173">
        <f>[1]企画!AG36</f>
        <v>0</v>
      </c>
      <c r="AF37" s="173">
        <f>[1]企画!AH36</f>
        <v>0</v>
      </c>
      <c r="AG37" s="173">
        <f>[1]企画!AI36</f>
        <v>132</v>
      </c>
      <c r="AH37" s="173">
        <f>[1]企画!AJ36</f>
        <v>0</v>
      </c>
      <c r="AI37" s="173">
        <f>[1]企画!AK36</f>
        <v>0</v>
      </c>
      <c r="AJ37" s="173">
        <f>[1]企画!AL36</f>
        <v>0</v>
      </c>
      <c r="AK37" s="173">
        <f>[1]企画!AM36</f>
        <v>0</v>
      </c>
      <c r="AL37" s="173">
        <f>[1]企画!AN36</f>
        <v>0</v>
      </c>
      <c r="AM37" s="173">
        <f>[1]企画!AO36</f>
        <v>0</v>
      </c>
      <c r="AN37" s="173">
        <f>[1]企画!AP36</f>
        <v>0</v>
      </c>
      <c r="AO37" s="173">
        <f>[1]企画!AQ36</f>
        <v>0</v>
      </c>
      <c r="AP37" s="173">
        <f>[1]企画!AR36</f>
        <v>0</v>
      </c>
      <c r="AQ37" s="173">
        <f>[1]企画!AS36</f>
        <v>500</v>
      </c>
      <c r="AR37" s="173">
        <f t="shared" si="4"/>
        <v>500</v>
      </c>
      <c r="AS37" s="191" t="s">
        <v>137</v>
      </c>
      <c r="AT37" s="168"/>
      <c r="AU37" s="168" t="str">
        <f t="shared" si="8"/>
        <v>0.8400</v>
      </c>
      <c r="AV37" s="168" t="str">
        <f t="shared" si="9"/>
        <v>産直ＰＨＦ若鶏ﾓﾓ(分包)</v>
      </c>
      <c r="AW37" s="168" t="str">
        <f t="shared" si="9"/>
        <v>500g</v>
      </c>
      <c r="AX37" s="168">
        <f t="shared" si="6"/>
        <v>711</v>
      </c>
      <c r="AY37" s="169">
        <f t="shared" si="7"/>
        <v>32900</v>
      </c>
      <c r="AZ37" s="168"/>
      <c r="BA37" s="168"/>
    </row>
    <row r="38" spans="1:53" ht="22.5" customHeight="1">
      <c r="A38" s="122">
        <f>[1]企画!B37</f>
        <v>0</v>
      </c>
      <c r="B38" s="164"/>
      <c r="C38" s="166"/>
      <c r="D38" s="173">
        <f>[1]企画!F37</f>
        <v>301317</v>
      </c>
      <c r="E38" s="173" t="str">
        <f>[1]企画!G37</f>
        <v>プライフーズ</v>
      </c>
      <c r="F38" s="173" t="str">
        <f>[1]企画!H37</f>
        <v>青森県</v>
      </c>
      <c r="G38" s="173">
        <f>[1]企画!I37</f>
        <v>0</v>
      </c>
      <c r="H38" s="173">
        <f>[1]企画!J37</f>
        <v>0</v>
      </c>
      <c r="I38" s="195" t="str">
        <f>[1]企画!K37</f>
        <v>国産若鶏ﾓﾓ正肉(ﾊﾞﾗ凍結)</v>
      </c>
      <c r="J38" s="173" t="str">
        <f>[1]企画!L37</f>
        <v>１kg</v>
      </c>
      <c r="K38" s="173" t="str">
        <f>[1]企画!M37</f>
        <v>180日</v>
      </c>
      <c r="L38" s="173">
        <f>[1]企画!N37</f>
        <v>0</v>
      </c>
      <c r="M38" s="173" t="str">
        <f>[1]企画!O37</f>
        <v>C</v>
      </c>
      <c r="N38" s="173">
        <f>[1]企画!P37</f>
        <v>1166</v>
      </c>
      <c r="O38" s="173">
        <f>[1]企画!Q37</f>
        <v>1080</v>
      </c>
      <c r="P38" s="173">
        <f>[1]企画!R37</f>
        <v>0.08</v>
      </c>
      <c r="Q38" s="173" t="str">
        <f>[1]企画!S37</f>
        <v/>
      </c>
      <c r="R38" s="173">
        <f>[1]企画!T37</f>
        <v>87</v>
      </c>
      <c r="S38" s="173">
        <f>[1]企画!U37</f>
        <v>870</v>
      </c>
      <c r="T38" s="173">
        <f>[1]企画!V37</f>
        <v>0</v>
      </c>
      <c r="U38" s="173">
        <f>[1]企画!W37</f>
        <v>45750</v>
      </c>
      <c r="V38" s="173" t="str">
        <f>[1]企画!X37</f>
        <v>Ｆ</v>
      </c>
      <c r="W38" s="173" t="str">
        <f>[1]企画!Y37</f>
        <v>プライフーズ</v>
      </c>
      <c r="X38" s="173">
        <f>[1]企画!Z37</f>
        <v>0</v>
      </c>
      <c r="Y38" s="173">
        <f>[1]企画!AA37</f>
        <v>150</v>
      </c>
      <c r="Z38" s="173">
        <f>[1]企画!AB37</f>
        <v>162000</v>
      </c>
      <c r="AA38" s="173">
        <f>[1]企画!AC37</f>
        <v>0.19444444444444445</v>
      </c>
      <c r="AB38" s="173">
        <f>[1]企画!AD37</f>
        <v>31500</v>
      </c>
      <c r="AC38" s="173">
        <f>[1]企画!AE37</f>
        <v>0</v>
      </c>
      <c r="AD38" s="173" t="str">
        <f>[1]企画!AF37</f>
        <v>裏</v>
      </c>
      <c r="AE38" s="173">
        <f>[1]企画!AG37</f>
        <v>0</v>
      </c>
      <c r="AF38" s="173" t="str">
        <f>[1]企画!AH37</f>
        <v>　</v>
      </c>
      <c r="AG38" s="173">
        <f>[1]企画!AI37</f>
        <v>108</v>
      </c>
      <c r="AH38" s="173">
        <f>[1]企画!AJ37</f>
        <v>0</v>
      </c>
      <c r="AI38" s="173">
        <f>[1]企画!AK37</f>
        <v>0</v>
      </c>
      <c r="AJ38" s="173">
        <f>[1]企画!AL37</f>
        <v>0</v>
      </c>
      <c r="AK38" s="173">
        <f>[1]企画!AM37</f>
        <v>0</v>
      </c>
      <c r="AL38" s="173">
        <f>[1]企画!AN37</f>
        <v>0</v>
      </c>
      <c r="AM38" s="173">
        <f>[1]企画!AO37</f>
        <v>0</v>
      </c>
      <c r="AN38" s="173">
        <f>[1]企画!AP37</f>
        <v>0</v>
      </c>
      <c r="AO38" s="173">
        <f>[1]企画!AQ37</f>
        <v>0</v>
      </c>
      <c r="AP38" s="173">
        <f>[1]企画!AR37</f>
        <v>0</v>
      </c>
      <c r="AQ38" s="173" t="str">
        <f>[1]企画!AS37</f>
        <v/>
      </c>
      <c r="AR38" s="173">
        <f t="shared" si="4"/>
        <v>0</v>
      </c>
      <c r="AS38" s="191" t="s">
        <v>137</v>
      </c>
      <c r="AT38" s="168"/>
      <c r="AU38" s="168"/>
      <c r="AV38" s="168"/>
      <c r="AW38" s="168"/>
      <c r="AX38" s="168"/>
      <c r="AY38" s="169"/>
      <c r="AZ38" s="168"/>
      <c r="BA38" s="168"/>
    </row>
    <row r="39" spans="1:53" ht="22.5" customHeight="1">
      <c r="A39" s="122">
        <f>[1]企画!B38</f>
        <v>0</v>
      </c>
      <c r="B39" s="164"/>
      <c r="C39" s="166"/>
      <c r="D39" s="173">
        <f>[1]企画!F38</f>
        <v>300864</v>
      </c>
      <c r="E39" s="173" t="str">
        <f>[1]企画!G38</f>
        <v>まるほ食品</v>
      </c>
      <c r="F39" s="173" t="str">
        <f>[1]企画!H38</f>
        <v>徳島県</v>
      </c>
      <c r="G39" s="173">
        <f>[1]企画!I38</f>
        <v>0</v>
      </c>
      <c r="H39" s="173">
        <f>[1]企画!J38</f>
        <v>0</v>
      </c>
      <c r="I39" s="195" t="str">
        <f>[1]企画!K38</f>
        <v>産直ＰＨＦ若鶏ﾑﾈ徳用(分包) 2袋</v>
      </c>
      <c r="J39" s="173" t="str">
        <f>[1]企画!L38</f>
        <v>(500g)×2</v>
      </c>
      <c r="K39" s="173" t="str">
        <f>[1]企画!M38</f>
        <v>90日</v>
      </c>
      <c r="L39" s="173">
        <f>[1]企画!N38</f>
        <v>0</v>
      </c>
      <c r="M39" s="173" t="str">
        <f>[1]企画!O38</f>
        <v>B</v>
      </c>
      <c r="N39" s="173">
        <f>[1]企画!P38</f>
        <v>842</v>
      </c>
      <c r="O39" s="173">
        <f>[1]企画!Q38</f>
        <v>780</v>
      </c>
      <c r="P39" s="173">
        <f>[1]企画!R38</f>
        <v>0.08</v>
      </c>
      <c r="Q39" s="173" t="str">
        <f>[1]企画!S38</f>
        <v/>
      </c>
      <c r="R39" s="173">
        <f>[1]企画!T38</f>
        <v>58.599999999999994</v>
      </c>
      <c r="S39" s="173">
        <f>[1]企画!U38</f>
        <v>586</v>
      </c>
      <c r="T39" s="173">
        <f>[1]企画!V38</f>
        <v>0</v>
      </c>
      <c r="U39" s="173">
        <f>[1]企画!W38</f>
        <v>45748</v>
      </c>
      <c r="V39" s="173" t="str">
        <f>[1]企画!X38</f>
        <v>Ｆ</v>
      </c>
      <c r="W39" s="173" t="str">
        <f>[1]企画!Y38</f>
        <v>まるほ食品</v>
      </c>
      <c r="X39" s="173">
        <f>[1]企画!Z38</f>
        <v>0</v>
      </c>
      <c r="Y39" s="173">
        <f>[1]企画!AA38</f>
        <v>90</v>
      </c>
      <c r="Z39" s="173">
        <f>[1]企画!AB38</f>
        <v>70200</v>
      </c>
      <c r="AA39" s="173">
        <f>[1]企画!AC38</f>
        <v>0.24871794871794872</v>
      </c>
      <c r="AB39" s="173">
        <f>[1]企画!AD38</f>
        <v>17460</v>
      </c>
      <c r="AC39" s="173">
        <f>[1]企画!AE38</f>
        <v>0</v>
      </c>
      <c r="AD39" s="173">
        <f>[1]企画!AF38</f>
        <v>1.68</v>
      </c>
      <c r="AE39" s="173">
        <f>[1]企画!AG38</f>
        <v>0</v>
      </c>
      <c r="AF39" s="173">
        <f>[1]企画!AH38</f>
        <v>0</v>
      </c>
      <c r="AG39" s="173">
        <f>[1]企画!AI38</f>
        <v>78</v>
      </c>
      <c r="AH39" s="173">
        <f>[1]企画!AJ38</f>
        <v>0</v>
      </c>
      <c r="AI39" s="173">
        <f>[1]企画!AK38</f>
        <v>0</v>
      </c>
      <c r="AJ39" s="173">
        <f>[1]企画!AL38</f>
        <v>0</v>
      </c>
      <c r="AK39" s="173">
        <f>[1]企画!AM38</f>
        <v>0</v>
      </c>
      <c r="AL39" s="173">
        <f>[1]企画!AN38</f>
        <v>0</v>
      </c>
      <c r="AM39" s="173">
        <f>[1]企画!AO38</f>
        <v>0</v>
      </c>
      <c r="AN39" s="173">
        <f>[1]企画!AP38</f>
        <v>0</v>
      </c>
      <c r="AO39" s="173">
        <f>[1]企画!AQ38</f>
        <v>0</v>
      </c>
      <c r="AP39" s="173">
        <f>[1]企画!AR38</f>
        <v>0</v>
      </c>
      <c r="AQ39" s="173">
        <f>[1]企画!AS38</f>
        <v>1000</v>
      </c>
      <c r="AR39" s="173">
        <f t="shared" si="4"/>
        <v>1000</v>
      </c>
      <c r="AS39" s="191" t="s">
        <v>137</v>
      </c>
      <c r="AT39" s="168"/>
      <c r="AU39" s="168" t="str">
        <f t="shared" ref="AU39:AU47" si="10">CONCATENATE(AD39,AE39,AF39)</f>
        <v>1.6800</v>
      </c>
      <c r="AV39" s="168" t="str">
        <f t="shared" ref="AV39:AW47" si="11">I39</f>
        <v>産直ＰＨＦ若鶏ﾑﾈ徳用(分包) 2袋</v>
      </c>
      <c r="AW39" s="168" t="str">
        <f t="shared" si="11"/>
        <v>(500g)×2</v>
      </c>
      <c r="AX39" s="168">
        <f t="shared" ref="AX39:AX47" si="12">N39</f>
        <v>842</v>
      </c>
      <c r="AY39" s="169">
        <f t="shared" ref="AY39:AY47" si="13">Z39</f>
        <v>70200</v>
      </c>
      <c r="AZ39" s="168"/>
      <c r="BA39" s="168"/>
    </row>
    <row r="40" spans="1:53" ht="22.5" customHeight="1">
      <c r="A40" s="122">
        <f>[1]企画!B39</f>
        <v>0</v>
      </c>
      <c r="B40" s="164"/>
      <c r="C40" s="166"/>
      <c r="D40" s="173">
        <f>[1]企画!F39</f>
        <v>337396</v>
      </c>
      <c r="E40" s="173" t="str">
        <f>[1]企画!G39</f>
        <v>まるほ食品</v>
      </c>
      <c r="F40" s="173" t="str">
        <f>[1]企画!H39</f>
        <v>徳島県</v>
      </c>
      <c r="G40" s="173">
        <f>[1]企画!I39</f>
        <v>0</v>
      </c>
      <c r="H40" s="173">
        <f>[1]企画!J39</f>
        <v>0</v>
      </c>
      <c r="I40" s="195" t="str">
        <f>[1]企画!K39</f>
        <v>産直ＰＨＦ若鶏皮なしﾑﾈ(分包)</v>
      </c>
      <c r="J40" s="173" t="str">
        <f>[1]企画!L39</f>
        <v>500g</v>
      </c>
      <c r="K40" s="173" t="str">
        <f>[1]企画!M39</f>
        <v>90日</v>
      </c>
      <c r="L40" s="173">
        <f>[1]企画!N39</f>
        <v>0</v>
      </c>
      <c r="M40" s="173" t="str">
        <f>[1]企画!O39</f>
        <v>C</v>
      </c>
      <c r="N40" s="173">
        <f>[1]企画!P39</f>
        <v>527</v>
      </c>
      <c r="O40" s="173">
        <f>[1]企画!Q39</f>
        <v>488</v>
      </c>
      <c r="P40" s="173">
        <f>[1]企画!R39</f>
        <v>0.08</v>
      </c>
      <c r="Q40" s="173" t="str">
        <f>[1]企画!S39</f>
        <v/>
      </c>
      <c r="R40" s="173">
        <f>[1]企画!T39</f>
        <v>75</v>
      </c>
      <c r="S40" s="173">
        <f>[1]企画!U39</f>
        <v>375</v>
      </c>
      <c r="T40" s="173">
        <f>[1]企画!V39</f>
        <v>0</v>
      </c>
      <c r="U40" s="173">
        <f>[1]企画!W39</f>
        <v>45748</v>
      </c>
      <c r="V40" s="173" t="str">
        <f>[1]企画!X39</f>
        <v>Ｆ</v>
      </c>
      <c r="W40" s="173" t="str">
        <f>[1]企画!Y39</f>
        <v>まるほ食品</v>
      </c>
      <c r="X40" s="173">
        <f>[1]企画!Z39</f>
        <v>0</v>
      </c>
      <c r="Y40" s="173">
        <f>[1]企画!AA39</f>
        <v>360</v>
      </c>
      <c r="Z40" s="173">
        <f>[1]企画!AB39</f>
        <v>175680</v>
      </c>
      <c r="AA40" s="173">
        <f>[1]企画!AC39</f>
        <v>0.23155737704918034</v>
      </c>
      <c r="AB40" s="173">
        <f>[1]企画!AD39</f>
        <v>40680</v>
      </c>
      <c r="AC40" s="173">
        <f>[1]企画!AE39</f>
        <v>0</v>
      </c>
      <c r="AD40" s="173">
        <f>[1]企画!AF39</f>
        <v>2.58</v>
      </c>
      <c r="AE40" s="173">
        <f>[1]企画!AG39</f>
        <v>0</v>
      </c>
      <c r="AF40" s="173" t="str">
        <f>[1]企画!AH39</f>
        <v>目玉　今回より値上げ</v>
      </c>
      <c r="AG40" s="173">
        <f>[1]企画!AI39</f>
        <v>98</v>
      </c>
      <c r="AH40" s="173">
        <f>[1]企画!AJ39</f>
        <v>0</v>
      </c>
      <c r="AI40" s="173">
        <f>[1]企画!AK39</f>
        <v>0</v>
      </c>
      <c r="AJ40" s="173">
        <f>[1]企画!AL39</f>
        <v>0</v>
      </c>
      <c r="AK40" s="173">
        <f>[1]企画!AM39</f>
        <v>0</v>
      </c>
      <c r="AL40" s="173">
        <f>[1]企画!AN39</f>
        <v>0</v>
      </c>
      <c r="AM40" s="173">
        <f>[1]企画!AO39</f>
        <v>0</v>
      </c>
      <c r="AN40" s="173">
        <f>[1]企画!AP39</f>
        <v>0</v>
      </c>
      <c r="AO40" s="173">
        <f>[1]企画!AQ39</f>
        <v>0</v>
      </c>
      <c r="AP40" s="173">
        <f>[1]企画!AR39</f>
        <v>0</v>
      </c>
      <c r="AQ40" s="173">
        <f>[1]企画!AS39</f>
        <v>500</v>
      </c>
      <c r="AR40" s="173">
        <f t="shared" si="4"/>
        <v>500</v>
      </c>
      <c r="AS40" s="191" t="s">
        <v>137</v>
      </c>
      <c r="AT40" s="168"/>
      <c r="AU40" s="168" t="str">
        <f t="shared" si="10"/>
        <v>2.580目玉　今回より値上げ</v>
      </c>
      <c r="AV40" s="168" t="str">
        <f t="shared" si="11"/>
        <v>産直ＰＨＦ若鶏皮なしﾑﾈ(分包)</v>
      </c>
      <c r="AW40" s="168" t="str">
        <f t="shared" si="11"/>
        <v>500g</v>
      </c>
      <c r="AX40" s="168">
        <f t="shared" si="12"/>
        <v>527</v>
      </c>
      <c r="AY40" s="169">
        <f t="shared" si="13"/>
        <v>175680</v>
      </c>
      <c r="AZ40" s="168"/>
      <c r="BA40" s="168"/>
    </row>
    <row r="41" spans="1:53" ht="22.5" customHeight="1">
      <c r="A41" s="122">
        <f>[1]企画!B40</f>
        <v>0</v>
      </c>
      <c r="B41" s="164"/>
      <c r="C41" s="166"/>
      <c r="D41" s="173">
        <f>[1]企画!F40</f>
        <v>389305</v>
      </c>
      <c r="E41" s="173" t="str">
        <f>[1]企画!G40</f>
        <v>貞光食糧</v>
      </c>
      <c r="F41" s="173" t="str">
        <f>[1]企画!H40</f>
        <v>徳島県</v>
      </c>
      <c r="G41" s="173">
        <f>[1]企画!I40</f>
        <v>0</v>
      </c>
      <c r="H41" s="173">
        <f>[1]企画!J40</f>
        <v>0</v>
      </c>
      <c r="I41" s="195" t="str">
        <f>[1]企画!K40</f>
        <v>国産地養鳥ささみ筋なし（バラ凍結）</v>
      </c>
      <c r="J41" s="173" t="str">
        <f>[1]企画!L40</f>
        <v>500g</v>
      </c>
      <c r="K41" s="173" t="str">
        <f>[1]企画!M40</f>
        <v>180日</v>
      </c>
      <c r="L41" s="173">
        <f>[1]企画!N40</f>
        <v>0</v>
      </c>
      <c r="M41" s="173" t="str">
        <f>[1]企画!O40</f>
        <v>B</v>
      </c>
      <c r="N41" s="173">
        <f>[1]企画!P40</f>
        <v>808</v>
      </c>
      <c r="O41" s="173">
        <f>[1]企画!Q40</f>
        <v>748</v>
      </c>
      <c r="P41" s="173">
        <f>[1]企画!R40</f>
        <v>0.08</v>
      </c>
      <c r="Q41" s="173" t="str">
        <f>[1]企画!S40</f>
        <v/>
      </c>
      <c r="R41" s="173">
        <f>[1]企画!T40</f>
        <v>105.4</v>
      </c>
      <c r="S41" s="173">
        <f>[1]企画!U40</f>
        <v>527</v>
      </c>
      <c r="T41" s="173">
        <f>[1]企画!V40</f>
        <v>0</v>
      </c>
      <c r="U41" s="173">
        <f>[1]企画!W40</f>
        <v>45750</v>
      </c>
      <c r="V41" s="173" t="str">
        <f>[1]企画!X40</f>
        <v>Ｆ</v>
      </c>
      <c r="W41" s="173" t="str">
        <f>[1]企画!Y40</f>
        <v>貞光食糧</v>
      </c>
      <c r="X41" s="173">
        <f>[1]企画!Z40</f>
        <v>0</v>
      </c>
      <c r="Y41" s="173">
        <f>[1]企画!AA40</f>
        <v>50</v>
      </c>
      <c r="Z41" s="173">
        <f>[1]企画!AB40</f>
        <v>37400</v>
      </c>
      <c r="AA41" s="173">
        <f>[1]企画!AC40</f>
        <v>0.29545454545454547</v>
      </c>
      <c r="AB41" s="173">
        <f>[1]企画!AD40</f>
        <v>11050</v>
      </c>
      <c r="AC41" s="173">
        <f>[1]企画!AE40</f>
        <v>0</v>
      </c>
      <c r="AD41" s="173">
        <f>[1]企画!AF40</f>
        <v>0.84</v>
      </c>
      <c r="AE41" s="173">
        <f>[1]企画!AG40</f>
        <v>0</v>
      </c>
      <c r="AF41" s="173" t="str">
        <f>[1]企画!AH40</f>
        <v>　</v>
      </c>
      <c r="AG41" s="173">
        <f>[1]企画!AI40</f>
        <v>150</v>
      </c>
      <c r="AH41" s="173">
        <f>[1]企画!AJ40</f>
        <v>0</v>
      </c>
      <c r="AI41" s="173">
        <f>[1]企画!AK40</f>
        <v>0</v>
      </c>
      <c r="AJ41" s="173">
        <f>[1]企画!AL40</f>
        <v>0</v>
      </c>
      <c r="AK41" s="173">
        <f>[1]企画!AM40</f>
        <v>0</v>
      </c>
      <c r="AL41" s="173">
        <f>[1]企画!AN40</f>
        <v>0</v>
      </c>
      <c r="AM41" s="173">
        <f>[1]企画!AO40</f>
        <v>0</v>
      </c>
      <c r="AN41" s="173">
        <f>[1]企画!AP40</f>
        <v>0</v>
      </c>
      <c r="AO41" s="173">
        <f>[1]企画!AQ40</f>
        <v>0</v>
      </c>
      <c r="AP41" s="173">
        <f>[1]企画!AR40</f>
        <v>0</v>
      </c>
      <c r="AQ41" s="173" t="str">
        <f>[1]企画!AS40</f>
        <v/>
      </c>
      <c r="AR41" s="173">
        <f t="shared" si="4"/>
        <v>0</v>
      </c>
      <c r="AS41" s="191" t="s">
        <v>137</v>
      </c>
      <c r="AT41" s="168"/>
      <c r="AU41" s="168" t="str">
        <f t="shared" si="10"/>
        <v>0.840　</v>
      </c>
      <c r="AV41" s="168" t="str">
        <f t="shared" si="11"/>
        <v>国産地養鳥ささみ筋なし（バラ凍結）</v>
      </c>
      <c r="AW41" s="168" t="str">
        <f t="shared" si="11"/>
        <v>500g</v>
      </c>
      <c r="AX41" s="168">
        <f t="shared" si="12"/>
        <v>808</v>
      </c>
      <c r="AY41" s="169">
        <f t="shared" si="13"/>
        <v>37400</v>
      </c>
      <c r="AZ41" s="168"/>
      <c r="BA41" s="168"/>
    </row>
    <row r="42" spans="1:53" ht="22.5" customHeight="1">
      <c r="A42" s="122">
        <f>[1]企画!B41</f>
        <v>0</v>
      </c>
      <c r="B42" s="164"/>
      <c r="C42" s="166"/>
      <c r="D42" s="173">
        <f>[1]企画!F41</f>
        <v>377227</v>
      </c>
      <c r="E42" s="173" t="str">
        <f>[1]企画!G41</f>
        <v>プライフーズ</v>
      </c>
      <c r="F42" s="173" t="str">
        <f>[1]企画!H41</f>
        <v>青森県</v>
      </c>
      <c r="G42" s="173">
        <f>[1]企画!I41</f>
        <v>0</v>
      </c>
      <c r="H42" s="173">
        <f>[1]企画!J41</f>
        <v>0</v>
      </c>
      <c r="I42" s="195" t="str">
        <f>[1]企画!K41</f>
        <v>国産若鶏筋切りｻｻﾐ(ﾊﾞﾗ凍結)</v>
      </c>
      <c r="J42" s="173" t="str">
        <f>[1]企画!L41</f>
        <v>１kg(ﾁｬｯｸｼｰﾙ)</v>
      </c>
      <c r="K42" s="173" t="str">
        <f>[1]企画!M41</f>
        <v>180日</v>
      </c>
      <c r="L42" s="173">
        <f>[1]企画!N41</f>
        <v>0</v>
      </c>
      <c r="M42" s="173" t="str">
        <f>[1]企画!O41</f>
        <v>C</v>
      </c>
      <c r="N42" s="173">
        <f>[1]企画!P41</f>
        <v>1166</v>
      </c>
      <c r="O42" s="173">
        <f>[1]企画!Q41</f>
        <v>1080</v>
      </c>
      <c r="P42" s="173">
        <f>[1]企画!R41</f>
        <v>0.08</v>
      </c>
      <c r="Q42" s="173" t="str">
        <f>[1]企画!S41</f>
        <v/>
      </c>
      <c r="R42" s="173">
        <f>[1]企画!T41</f>
        <v>81.5</v>
      </c>
      <c r="S42" s="173">
        <f>[1]企画!U41</f>
        <v>815</v>
      </c>
      <c r="T42" s="173">
        <f>[1]企画!V41</f>
        <v>0</v>
      </c>
      <c r="U42" s="173">
        <f>[1]企画!W41</f>
        <v>45748</v>
      </c>
      <c r="V42" s="173" t="str">
        <f>[1]企画!X41</f>
        <v>Ｆ</v>
      </c>
      <c r="W42" s="173" t="str">
        <f>[1]企画!Y41</f>
        <v>プライフーズ</v>
      </c>
      <c r="X42" s="173">
        <f>[1]企画!Z41</f>
        <v>0</v>
      </c>
      <c r="Y42" s="173">
        <f>[1]企画!AA41</f>
        <v>300</v>
      </c>
      <c r="Z42" s="173">
        <f>[1]企画!AB41</f>
        <v>324000</v>
      </c>
      <c r="AA42" s="173">
        <f>[1]企画!AC41</f>
        <v>0.24537037037037038</v>
      </c>
      <c r="AB42" s="173">
        <f>[1]企画!AD41</f>
        <v>79500</v>
      </c>
      <c r="AC42" s="173">
        <f>[1]企画!AE41</f>
        <v>0</v>
      </c>
      <c r="AD42" s="173">
        <f>[1]企画!AF41</f>
        <v>2.7</v>
      </c>
      <c r="AE42" s="173">
        <f>[1]企画!AG41</f>
        <v>0</v>
      </c>
      <c r="AF42" s="173" t="str">
        <f>[1]企画!AH41</f>
        <v>　</v>
      </c>
      <c r="AG42" s="173">
        <f>[1]企画!AI41</f>
        <v>108</v>
      </c>
      <c r="AH42" s="173">
        <f>[1]企画!AJ41</f>
        <v>0</v>
      </c>
      <c r="AI42" s="173">
        <f>[1]企画!AK41</f>
        <v>0</v>
      </c>
      <c r="AJ42" s="173">
        <f>[1]企画!AL41</f>
        <v>0</v>
      </c>
      <c r="AK42" s="173">
        <f>[1]企画!AM41</f>
        <v>0</v>
      </c>
      <c r="AL42" s="173">
        <f>[1]企画!AN41</f>
        <v>0</v>
      </c>
      <c r="AM42" s="173">
        <f>[1]企画!AO41</f>
        <v>0</v>
      </c>
      <c r="AN42" s="173">
        <f>[1]企画!AP41</f>
        <v>0</v>
      </c>
      <c r="AO42" s="173">
        <f>[1]企画!AQ41</f>
        <v>0</v>
      </c>
      <c r="AP42" s="173">
        <f>[1]企画!AR41</f>
        <v>0</v>
      </c>
      <c r="AQ42" s="173" t="str">
        <f>[1]企画!AS41</f>
        <v/>
      </c>
      <c r="AR42" s="173">
        <f t="shared" si="4"/>
        <v>0</v>
      </c>
      <c r="AS42" s="191" t="s">
        <v>137</v>
      </c>
      <c r="AT42" s="168"/>
      <c r="AU42" s="168" t="str">
        <f t="shared" si="10"/>
        <v>2.70　</v>
      </c>
      <c r="AV42" s="168" t="str">
        <f t="shared" si="11"/>
        <v>国産若鶏筋切りｻｻﾐ(ﾊﾞﾗ凍結)</v>
      </c>
      <c r="AW42" s="168" t="str">
        <f t="shared" si="11"/>
        <v>１kg(ﾁｬｯｸｼｰﾙ)</v>
      </c>
      <c r="AX42" s="168">
        <f t="shared" si="12"/>
        <v>1166</v>
      </c>
      <c r="AY42" s="169">
        <f t="shared" si="13"/>
        <v>324000</v>
      </c>
      <c r="AZ42" s="168"/>
      <c r="BA42" s="168"/>
    </row>
    <row r="43" spans="1:53" ht="22.5" customHeight="1">
      <c r="A43" s="122">
        <f>[1]企画!B42</f>
        <v>0</v>
      </c>
      <c r="B43" s="164"/>
      <c r="C43" s="166"/>
      <c r="D43" s="173">
        <f>[1]企画!F42</f>
        <v>382549</v>
      </c>
      <c r="E43" s="173" t="str">
        <f>[1]企画!G42</f>
        <v>プライフーズ</v>
      </c>
      <c r="F43" s="173" t="str">
        <f>[1]企画!H42</f>
        <v>青森県</v>
      </c>
      <c r="G43" s="173">
        <f>[1]企画!I42</f>
        <v>0</v>
      </c>
      <c r="H43" s="173">
        <f>[1]企画!J42</f>
        <v>0</v>
      </c>
      <c r="I43" s="195" t="str">
        <f>[1]企画!K42</f>
        <v>国産若鶏手羽中ﾊｰﾌ(ﾊﾞﾗ凍結)</v>
      </c>
      <c r="J43" s="173" t="str">
        <f>[1]企画!L42</f>
        <v>400g</v>
      </c>
      <c r="K43" s="173" t="str">
        <f>[1]企画!M42</f>
        <v>180日</v>
      </c>
      <c r="L43" s="173">
        <f>[1]企画!N42</f>
        <v>0</v>
      </c>
      <c r="M43" s="173" t="str">
        <f>[1]企画!O42</f>
        <v>C</v>
      </c>
      <c r="N43" s="173">
        <f>[1]企画!P42</f>
        <v>592</v>
      </c>
      <c r="O43" s="173">
        <f>[1]企画!Q42</f>
        <v>548</v>
      </c>
      <c r="P43" s="173">
        <f>[1]企画!R42</f>
        <v>0.08</v>
      </c>
      <c r="Q43" s="173" t="str">
        <f>[1]企画!S42</f>
        <v/>
      </c>
      <c r="R43" s="173">
        <f>[1]企画!T42</f>
        <v>102.49999999999999</v>
      </c>
      <c r="S43" s="173">
        <f>[1]企画!U42</f>
        <v>410</v>
      </c>
      <c r="T43" s="173">
        <f>[1]企画!V42</f>
        <v>0</v>
      </c>
      <c r="U43" s="173">
        <f>[1]企画!W42</f>
        <v>45748</v>
      </c>
      <c r="V43" s="173" t="str">
        <f>[1]企画!X42</f>
        <v>Ｆ</v>
      </c>
      <c r="W43" s="173" t="str">
        <f>[1]企画!Y42</f>
        <v>プライフーズ</v>
      </c>
      <c r="X43" s="173">
        <f>[1]企画!Z42</f>
        <v>0</v>
      </c>
      <c r="Y43" s="173">
        <f>[1]企画!AA42</f>
        <v>270</v>
      </c>
      <c r="Z43" s="173">
        <f>[1]企画!AB42</f>
        <v>147960</v>
      </c>
      <c r="AA43" s="173">
        <f>[1]企画!AC42</f>
        <v>0.2518248175182482</v>
      </c>
      <c r="AB43" s="173">
        <f>[1]企画!AD42</f>
        <v>37260</v>
      </c>
      <c r="AC43" s="173">
        <f>[1]企画!AE42</f>
        <v>0</v>
      </c>
      <c r="AD43" s="173">
        <f>[1]企画!AF42</f>
        <v>2.58</v>
      </c>
      <c r="AE43" s="173">
        <f>[1]企画!AG42</f>
        <v>0</v>
      </c>
      <c r="AF43" s="173" t="str">
        <f>[1]企画!AH42</f>
        <v>目玉</v>
      </c>
      <c r="AG43" s="173">
        <f>[1]企画!AI42</f>
        <v>137</v>
      </c>
      <c r="AH43" s="173">
        <f>[1]企画!AJ42</f>
        <v>0</v>
      </c>
      <c r="AI43" s="173">
        <f>[1]企画!AK42</f>
        <v>0</v>
      </c>
      <c r="AJ43" s="173">
        <f>[1]企画!AL42</f>
        <v>0</v>
      </c>
      <c r="AK43" s="173">
        <f>[1]企画!AM42</f>
        <v>0</v>
      </c>
      <c r="AL43" s="173">
        <f>[1]企画!AN42</f>
        <v>0</v>
      </c>
      <c r="AM43" s="173">
        <f>[1]企画!AO42</f>
        <v>0</v>
      </c>
      <c r="AN43" s="173">
        <f>[1]企画!AP42</f>
        <v>0</v>
      </c>
      <c r="AO43" s="173">
        <f>[1]企画!AQ42</f>
        <v>0</v>
      </c>
      <c r="AP43" s="173">
        <f>[1]企画!AR42</f>
        <v>0</v>
      </c>
      <c r="AQ43" s="173" t="str">
        <f>[1]企画!AS42</f>
        <v/>
      </c>
      <c r="AR43" s="173">
        <f t="shared" si="4"/>
        <v>0</v>
      </c>
      <c r="AS43" s="191" t="s">
        <v>137</v>
      </c>
      <c r="AT43" s="168"/>
      <c r="AU43" s="168" t="str">
        <f t="shared" si="10"/>
        <v>2.580目玉</v>
      </c>
      <c r="AV43" s="168" t="str">
        <f t="shared" si="11"/>
        <v>国産若鶏手羽中ﾊｰﾌ(ﾊﾞﾗ凍結)</v>
      </c>
      <c r="AW43" s="168" t="str">
        <f t="shared" si="11"/>
        <v>400g</v>
      </c>
      <c r="AX43" s="168">
        <f t="shared" si="12"/>
        <v>592</v>
      </c>
      <c r="AY43" s="169">
        <f t="shared" si="13"/>
        <v>147960</v>
      </c>
      <c r="AZ43" s="168"/>
      <c r="BA43" s="168"/>
    </row>
    <row r="44" spans="1:53" ht="22.5" customHeight="1">
      <c r="A44" s="122">
        <f>[1]企画!B43</f>
        <v>0</v>
      </c>
      <c r="B44" s="164"/>
      <c r="C44" s="166"/>
      <c r="D44" s="173">
        <f>[1]企画!F43</f>
        <v>361113</v>
      </c>
      <c r="E44" s="173" t="str">
        <f>[1]企画!G43</f>
        <v>まるほ食品</v>
      </c>
      <c r="F44" s="173" t="str">
        <f>[1]企画!H43</f>
        <v>徳島県</v>
      </c>
      <c r="G44" s="173">
        <f>[1]企画!I43</f>
        <v>0</v>
      </c>
      <c r="H44" s="173">
        <f>[1]企画!J43</f>
        <v>0</v>
      </c>
      <c r="I44" s="195" t="str">
        <f>[1]企画!K43</f>
        <v>国産若鶏手羽元(ﾊﾞﾗ凍結)</v>
      </c>
      <c r="J44" s="173" t="str">
        <f>[1]企画!L43</f>
        <v>700g</v>
      </c>
      <c r="K44" s="173" t="str">
        <f>[1]企画!M43</f>
        <v>90日</v>
      </c>
      <c r="L44" s="173">
        <f>[1]企画!N43</f>
        <v>0</v>
      </c>
      <c r="M44" s="173" t="str">
        <f>[1]企画!O43</f>
        <v>B</v>
      </c>
      <c r="N44" s="173">
        <f>[1]企画!P43</f>
        <v>570</v>
      </c>
      <c r="O44" s="173">
        <f>[1]企画!Q43</f>
        <v>528</v>
      </c>
      <c r="P44" s="173">
        <f>[1]企画!R43</f>
        <v>0.08</v>
      </c>
      <c r="Q44" s="173" t="str">
        <f>[1]企画!S43</f>
        <v/>
      </c>
      <c r="R44" s="173">
        <f>[1]企画!T43</f>
        <v>52.428571428571423</v>
      </c>
      <c r="S44" s="173">
        <f>[1]企画!U43</f>
        <v>367</v>
      </c>
      <c r="T44" s="173">
        <f>[1]企画!V43</f>
        <v>0</v>
      </c>
      <c r="U44" s="173">
        <f>[1]企画!W43</f>
        <v>45748</v>
      </c>
      <c r="V44" s="173" t="str">
        <f>[1]企画!X43</f>
        <v>Ｆ</v>
      </c>
      <c r="W44" s="173" t="str">
        <f>[1]企画!Y43</f>
        <v>まるほ食品</v>
      </c>
      <c r="X44" s="173">
        <f>[1]企画!Z43</f>
        <v>0</v>
      </c>
      <c r="Y44" s="173">
        <f>[1]企画!AA43</f>
        <v>55</v>
      </c>
      <c r="Z44" s="173">
        <f>[1]企画!AB43</f>
        <v>29040</v>
      </c>
      <c r="AA44" s="173">
        <f>[1]企画!AC43</f>
        <v>0.30492424242424243</v>
      </c>
      <c r="AB44" s="173">
        <f>[1]企画!AD43</f>
        <v>8855</v>
      </c>
      <c r="AC44" s="173">
        <f>[1]企画!AE43</f>
        <v>0</v>
      </c>
      <c r="AD44" s="173">
        <f>[1]企画!AF43</f>
        <v>0.84</v>
      </c>
      <c r="AE44" s="173">
        <f>[1]企画!AG43</f>
        <v>0</v>
      </c>
      <c r="AF44" s="173" t="str">
        <f>[1]企画!AH43</f>
        <v>　</v>
      </c>
      <c r="AG44" s="173">
        <f>[1]企画!AI43</f>
        <v>76</v>
      </c>
      <c r="AH44" s="173">
        <f>[1]企画!AJ43</f>
        <v>0</v>
      </c>
      <c r="AI44" s="173">
        <f>[1]企画!AK43</f>
        <v>0</v>
      </c>
      <c r="AJ44" s="173">
        <f>[1]企画!AL43</f>
        <v>0</v>
      </c>
      <c r="AK44" s="173">
        <f>[1]企画!AM43</f>
        <v>0</v>
      </c>
      <c r="AL44" s="173">
        <f>[1]企画!AN43</f>
        <v>0</v>
      </c>
      <c r="AM44" s="173">
        <f>[1]企画!AO43</f>
        <v>0</v>
      </c>
      <c r="AN44" s="173">
        <f>[1]企画!AP43</f>
        <v>0</v>
      </c>
      <c r="AO44" s="173">
        <f>[1]企画!AQ43</f>
        <v>0</v>
      </c>
      <c r="AP44" s="173">
        <f>[1]企画!AR43</f>
        <v>0</v>
      </c>
      <c r="AQ44" s="173" t="str">
        <f>[1]企画!AS43</f>
        <v/>
      </c>
      <c r="AR44" s="173">
        <f t="shared" si="4"/>
        <v>0</v>
      </c>
      <c r="AS44" s="191" t="s">
        <v>137</v>
      </c>
      <c r="AT44" s="168"/>
      <c r="AU44" s="168" t="str">
        <f t="shared" si="10"/>
        <v>0.840　</v>
      </c>
      <c r="AV44" s="168" t="str">
        <f t="shared" si="11"/>
        <v>国産若鶏手羽元(ﾊﾞﾗ凍結)</v>
      </c>
      <c r="AW44" s="168" t="str">
        <f t="shared" si="11"/>
        <v>700g</v>
      </c>
      <c r="AX44" s="168">
        <f t="shared" si="12"/>
        <v>570</v>
      </c>
      <c r="AY44" s="169">
        <f t="shared" si="13"/>
        <v>29040</v>
      </c>
      <c r="AZ44" s="168"/>
      <c r="BA44" s="168"/>
    </row>
    <row r="45" spans="1:53" ht="22.5" customHeight="1">
      <c r="A45" s="122">
        <f>[1]企画!B44</f>
        <v>0</v>
      </c>
      <c r="B45" s="164"/>
      <c r="C45" s="166"/>
      <c r="D45" s="173">
        <f>[1]企画!F44</f>
        <v>377201</v>
      </c>
      <c r="E45" s="173" t="str">
        <f>[1]企画!G44</f>
        <v>プライフーズ</v>
      </c>
      <c r="F45" s="173" t="str">
        <f>[1]企画!H44</f>
        <v>青森県</v>
      </c>
      <c r="G45" s="173">
        <f>[1]企画!I44</f>
        <v>0</v>
      </c>
      <c r="H45" s="173">
        <f>[1]企画!J44</f>
        <v>0</v>
      </c>
      <c r="I45" s="195" t="str">
        <f>[1]企画!K44</f>
        <v>国産若鶏ﾓﾓ唐揚げ用切身(ﾊﾞﾗ凍結）</v>
      </c>
      <c r="J45" s="173" t="str">
        <f>[1]企画!L44</f>
        <v>800g</v>
      </c>
      <c r="K45" s="173" t="str">
        <f>[1]企画!M44</f>
        <v>180日</v>
      </c>
      <c r="L45" s="173">
        <f>[1]企画!N44</f>
        <v>0</v>
      </c>
      <c r="M45" s="173" t="str">
        <f>[1]企画!O44</f>
        <v>D</v>
      </c>
      <c r="N45" s="173">
        <f>[1]企画!P44</f>
        <v>851</v>
      </c>
      <c r="O45" s="173">
        <f>[1]企画!Q44</f>
        <v>788</v>
      </c>
      <c r="P45" s="173">
        <f>[1]企画!R44</f>
        <v>0.08</v>
      </c>
      <c r="Q45" s="173" t="str">
        <f>[1]企画!S44</f>
        <v/>
      </c>
      <c r="R45" s="173">
        <f>[1]企画!T44</f>
        <v>78.75</v>
      </c>
      <c r="S45" s="173">
        <f>[1]企画!U44</f>
        <v>630</v>
      </c>
      <c r="T45" s="173">
        <f>[1]企画!V44</f>
        <v>0</v>
      </c>
      <c r="U45" s="173">
        <f>[1]企画!W44</f>
        <v>45750</v>
      </c>
      <c r="V45" s="173" t="str">
        <f>[1]企画!X44</f>
        <v>Ｆ</v>
      </c>
      <c r="W45" s="173" t="str">
        <f>[1]企画!Y44</f>
        <v>プライフーズ</v>
      </c>
      <c r="X45" s="173">
        <f>[1]企画!Z44</f>
        <v>0</v>
      </c>
      <c r="Y45" s="173">
        <f>[1]企画!AA44</f>
        <v>1100</v>
      </c>
      <c r="Z45" s="173">
        <f>[1]企画!AB44</f>
        <v>866800</v>
      </c>
      <c r="AA45" s="173">
        <f>[1]企画!AC44</f>
        <v>0.20050761421319796</v>
      </c>
      <c r="AB45" s="173">
        <f>[1]企画!AD44</f>
        <v>173800</v>
      </c>
      <c r="AC45" s="173">
        <f>[1]企画!AE44</f>
        <v>0</v>
      </c>
      <c r="AD45" s="173" t="str">
        <f>[1]企画!AF44</f>
        <v>表紙</v>
      </c>
      <c r="AE45" s="173">
        <f>[1]企画!AG44</f>
        <v>0</v>
      </c>
      <c r="AF45" s="173" t="str">
        <f>[1]企画!AH44</f>
        <v>メーカー協賛</v>
      </c>
      <c r="AG45" s="173">
        <f>[1]企画!AI44</f>
        <v>99</v>
      </c>
      <c r="AH45" s="173">
        <f>[1]企画!AJ44</f>
        <v>0</v>
      </c>
      <c r="AI45" s="173">
        <f>[1]企画!AK44</f>
        <v>0</v>
      </c>
      <c r="AJ45" s="173">
        <f>[1]企画!AL44</f>
        <v>0</v>
      </c>
      <c r="AK45" s="173">
        <f>[1]企画!AM44</f>
        <v>0</v>
      </c>
      <c r="AL45" s="173">
        <f>[1]企画!AN44</f>
        <v>0</v>
      </c>
      <c r="AM45" s="173">
        <f>[1]企画!AO44</f>
        <v>0</v>
      </c>
      <c r="AN45" s="173">
        <f>[1]企画!AP44</f>
        <v>0</v>
      </c>
      <c r="AO45" s="173">
        <f>[1]企画!AQ44</f>
        <v>0</v>
      </c>
      <c r="AP45" s="173">
        <f>[1]企画!AR44</f>
        <v>0</v>
      </c>
      <c r="AQ45" s="173" t="str">
        <f>[1]企画!AS44</f>
        <v/>
      </c>
      <c r="AR45" s="173">
        <f t="shared" si="4"/>
        <v>0</v>
      </c>
      <c r="AS45" s="191" t="s">
        <v>137</v>
      </c>
      <c r="AT45" s="168"/>
      <c r="AU45" s="168" t="str">
        <f t="shared" si="10"/>
        <v>表紙0メーカー協賛</v>
      </c>
      <c r="AV45" s="168" t="str">
        <f t="shared" si="11"/>
        <v>国産若鶏ﾓﾓ唐揚げ用切身(ﾊﾞﾗ凍結）</v>
      </c>
      <c r="AW45" s="168" t="str">
        <f t="shared" si="11"/>
        <v>800g</v>
      </c>
      <c r="AX45" s="168">
        <f t="shared" si="12"/>
        <v>851</v>
      </c>
      <c r="AY45" s="169">
        <f t="shared" si="13"/>
        <v>866800</v>
      </c>
      <c r="AZ45" s="168"/>
      <c r="BA45" s="168"/>
    </row>
    <row r="46" spans="1:53" ht="22.5" customHeight="1">
      <c r="A46" s="122">
        <f>[1]企画!B45</f>
        <v>0</v>
      </c>
      <c r="B46" s="164"/>
      <c r="C46" s="166"/>
      <c r="D46" s="173">
        <f>[1]企画!F45</f>
        <v>375586</v>
      </c>
      <c r="E46" s="173" t="str">
        <f>[1]企画!G45</f>
        <v>貞光食糧</v>
      </c>
      <c r="F46" s="173" t="str">
        <f>[1]企画!H45</f>
        <v>徳島県</v>
      </c>
      <c r="G46" s="173">
        <f>[1]企画!I45</f>
        <v>0</v>
      </c>
      <c r="H46" s="173">
        <f>[1]企画!J45</f>
        <v>0</v>
      </c>
      <c r="I46" s="195" t="str">
        <f>[1]企画!K45</f>
        <v>国産地養赤鳥もも・むね切身（ﾊﾞﾗ凍結）</v>
      </c>
      <c r="J46" s="173" t="str">
        <f>[1]企画!L45</f>
        <v>300g</v>
      </c>
      <c r="K46" s="173" t="str">
        <f>[1]企画!M45</f>
        <v>180日</v>
      </c>
      <c r="L46" s="173">
        <f>[1]企画!N45</f>
        <v>0</v>
      </c>
      <c r="M46" s="173" t="str">
        <f>[1]企画!O45</f>
        <v>C</v>
      </c>
      <c r="N46" s="173">
        <f>[1]企画!P45</f>
        <v>495</v>
      </c>
      <c r="O46" s="173">
        <f>[1]企画!Q45</f>
        <v>458</v>
      </c>
      <c r="P46" s="173">
        <f>[1]企画!R45</f>
        <v>0.08</v>
      </c>
      <c r="Q46" s="173" t="str">
        <f>[1]企画!S45</f>
        <v/>
      </c>
      <c r="R46" s="173">
        <f>[1]企画!T45</f>
        <v>107.33333333333333</v>
      </c>
      <c r="S46" s="173">
        <f>[1]企画!U45</f>
        <v>322</v>
      </c>
      <c r="T46" s="173">
        <f>[1]企画!V45</f>
        <v>0</v>
      </c>
      <c r="U46" s="173">
        <f>[1]企画!W45</f>
        <v>45750</v>
      </c>
      <c r="V46" s="173" t="str">
        <f>[1]企画!X45</f>
        <v>Ｆ</v>
      </c>
      <c r="W46" s="173" t="str">
        <f>[1]企画!Y45</f>
        <v>貞光食糧</v>
      </c>
      <c r="X46" s="173">
        <f>[1]企画!Z45</f>
        <v>0</v>
      </c>
      <c r="Y46" s="173">
        <f>[1]企画!AA45</f>
        <v>300</v>
      </c>
      <c r="Z46" s="173">
        <f>[1]企画!AB45</f>
        <v>137400</v>
      </c>
      <c r="AA46" s="173">
        <f>[1]企画!AC45</f>
        <v>0.29694323144104806</v>
      </c>
      <c r="AB46" s="173">
        <f>[1]企画!AD45</f>
        <v>40800</v>
      </c>
      <c r="AC46" s="173">
        <f>[1]企画!AE45</f>
        <v>0</v>
      </c>
      <c r="AD46" s="173">
        <f>[1]企画!AF45</f>
        <v>2.52</v>
      </c>
      <c r="AE46" s="173">
        <f>[1]企画!AG45</f>
        <v>0</v>
      </c>
      <c r="AF46" s="173" t="str">
        <f>[1]企画!AH45</f>
        <v>目玉</v>
      </c>
      <c r="AG46" s="173">
        <f>[1]企画!AI45</f>
        <v>153</v>
      </c>
      <c r="AH46" s="173">
        <f>[1]企画!AJ45</f>
        <v>0</v>
      </c>
      <c r="AI46" s="173">
        <f>[1]企画!AK45</f>
        <v>0</v>
      </c>
      <c r="AJ46" s="173">
        <f>[1]企画!AL45</f>
        <v>0</v>
      </c>
      <c r="AK46" s="173">
        <f>[1]企画!AM45</f>
        <v>0</v>
      </c>
      <c r="AL46" s="173">
        <f>[1]企画!AN45</f>
        <v>0</v>
      </c>
      <c r="AM46" s="173">
        <f>[1]企画!AO45</f>
        <v>0</v>
      </c>
      <c r="AN46" s="173">
        <f>[1]企画!AP45</f>
        <v>0</v>
      </c>
      <c r="AO46" s="173">
        <f>[1]企画!AQ45</f>
        <v>0</v>
      </c>
      <c r="AP46" s="173">
        <f>[1]企画!AR45</f>
        <v>0</v>
      </c>
      <c r="AQ46" s="173" t="str">
        <f>[1]企画!AS45</f>
        <v/>
      </c>
      <c r="AR46" s="173">
        <f t="shared" si="4"/>
        <v>0</v>
      </c>
      <c r="AS46" s="191" t="s">
        <v>137</v>
      </c>
      <c r="AT46" s="168"/>
      <c r="AU46" s="168" t="str">
        <f t="shared" si="10"/>
        <v>2.520目玉</v>
      </c>
      <c r="AV46" s="168" t="str">
        <f t="shared" si="11"/>
        <v>国産地養赤鳥もも・むね切身（ﾊﾞﾗ凍結）</v>
      </c>
      <c r="AW46" s="168" t="str">
        <f t="shared" si="11"/>
        <v>300g</v>
      </c>
      <c r="AX46" s="168">
        <f t="shared" si="12"/>
        <v>495</v>
      </c>
      <c r="AY46" s="169">
        <f t="shared" si="13"/>
        <v>137400</v>
      </c>
      <c r="AZ46" s="168"/>
      <c r="BA46" s="168"/>
    </row>
    <row r="47" spans="1:53" ht="22.5" customHeight="1">
      <c r="A47" s="122">
        <f>[1]企画!B46</f>
        <v>0</v>
      </c>
      <c r="B47" s="164"/>
      <c r="C47" s="166"/>
      <c r="D47" s="173">
        <f>[1]企画!F46</f>
        <v>388555</v>
      </c>
      <c r="E47" s="173" t="str">
        <f>[1]企画!G46</f>
        <v>貞光食糧</v>
      </c>
      <c r="F47" s="173" t="str">
        <f>[1]企画!H46</f>
        <v>徳島県</v>
      </c>
      <c r="G47" s="173">
        <f>[1]企画!I46</f>
        <v>0</v>
      </c>
      <c r="H47" s="173">
        <f>[1]企画!J46</f>
        <v>0</v>
      </c>
      <c r="I47" s="195" t="str">
        <f>[1]企画!K46</f>
        <v>阿波尾鶏もも角切り(ﾊﾞﾗ凍結)</v>
      </c>
      <c r="J47" s="173" t="str">
        <f>[1]企画!L46</f>
        <v>450g</v>
      </c>
      <c r="K47" s="173" t="str">
        <f>[1]企画!M46</f>
        <v>180日</v>
      </c>
      <c r="L47" s="173">
        <f>[1]企画!N46</f>
        <v>0</v>
      </c>
      <c r="M47" s="173" t="str">
        <f>[1]企画!O46</f>
        <v>C</v>
      </c>
      <c r="N47" s="173">
        <f>[1]企画!P46</f>
        <v>948</v>
      </c>
      <c r="O47" s="173">
        <f>[1]企画!Q46</f>
        <v>878</v>
      </c>
      <c r="P47" s="173">
        <f>[1]企画!R46</f>
        <v>0.08</v>
      </c>
      <c r="Q47" s="173" t="str">
        <f>[1]企画!S46</f>
        <v/>
      </c>
      <c r="R47" s="173">
        <f>[1]企画!T46</f>
        <v>150.2222222222222</v>
      </c>
      <c r="S47" s="173">
        <f>[1]企画!U46</f>
        <v>676</v>
      </c>
      <c r="T47" s="173">
        <f>[1]企画!V46</f>
        <v>0</v>
      </c>
      <c r="U47" s="173">
        <f>[1]企画!W46</f>
        <v>45748</v>
      </c>
      <c r="V47" s="173" t="str">
        <f>[1]企画!X46</f>
        <v>Ｆ</v>
      </c>
      <c r="W47" s="173" t="str">
        <f>[1]企画!Y46</f>
        <v>貞光食糧</v>
      </c>
      <c r="X47" s="173">
        <f>[1]企画!Z46</f>
        <v>0</v>
      </c>
      <c r="Y47" s="173">
        <f>[1]企画!AA46</f>
        <v>300</v>
      </c>
      <c r="Z47" s="173">
        <f>[1]企画!AB46</f>
        <v>263400</v>
      </c>
      <c r="AA47" s="173">
        <f>[1]企画!AC46</f>
        <v>0.23006833712984054</v>
      </c>
      <c r="AB47" s="173">
        <f>[1]企画!AD46</f>
        <v>60600</v>
      </c>
      <c r="AC47" s="173">
        <f>[1]企画!AE46</f>
        <v>0</v>
      </c>
      <c r="AD47" s="173">
        <f>[1]企画!AF46</f>
        <v>2.58</v>
      </c>
      <c r="AE47" s="173">
        <f>[1]企画!AG46</f>
        <v>0</v>
      </c>
      <c r="AF47" s="173" t="str">
        <f>[1]企画!AH46</f>
        <v>目玉</v>
      </c>
      <c r="AG47" s="173">
        <f>[1]企画!AI46</f>
        <v>196</v>
      </c>
      <c r="AH47" s="173">
        <f>[1]企画!AJ46</f>
        <v>0</v>
      </c>
      <c r="AI47" s="173">
        <f>[1]企画!AK46</f>
        <v>0</v>
      </c>
      <c r="AJ47" s="173">
        <f>[1]企画!AL46</f>
        <v>0</v>
      </c>
      <c r="AK47" s="173">
        <f>[1]企画!AM46</f>
        <v>0</v>
      </c>
      <c r="AL47" s="173">
        <f>[1]企画!AN46</f>
        <v>0</v>
      </c>
      <c r="AM47" s="173">
        <f>[1]企画!AO46</f>
        <v>0</v>
      </c>
      <c r="AN47" s="173">
        <f>[1]企画!AP46</f>
        <v>0</v>
      </c>
      <c r="AO47" s="173">
        <f>[1]企画!AQ46</f>
        <v>0</v>
      </c>
      <c r="AP47" s="173">
        <f>[1]企画!AR46</f>
        <v>0</v>
      </c>
      <c r="AQ47" s="173" t="str">
        <f>[1]企画!AS46</f>
        <v/>
      </c>
      <c r="AR47" s="173">
        <f t="shared" si="4"/>
        <v>0</v>
      </c>
      <c r="AS47" s="191" t="s">
        <v>137</v>
      </c>
      <c r="AT47" s="168"/>
      <c r="AU47" s="168" t="str">
        <f t="shared" si="10"/>
        <v>2.580目玉</v>
      </c>
      <c r="AV47" s="168" t="str">
        <f t="shared" si="11"/>
        <v>阿波尾鶏もも角切り(ﾊﾞﾗ凍結)</v>
      </c>
      <c r="AW47" s="168" t="str">
        <f t="shared" si="11"/>
        <v>450g</v>
      </c>
      <c r="AX47" s="168">
        <f t="shared" si="12"/>
        <v>948</v>
      </c>
      <c r="AY47" s="169">
        <f t="shared" si="13"/>
        <v>263400</v>
      </c>
      <c r="AZ47" s="168"/>
      <c r="BA47" s="168"/>
    </row>
    <row r="48" spans="1:53" ht="22.5" customHeight="1">
      <c r="A48" s="122">
        <f>[1]企画!B47</f>
        <v>0</v>
      </c>
      <c r="B48" s="164"/>
      <c r="C48" s="166"/>
      <c r="D48" s="173">
        <f>[1]企画!F47</f>
        <v>338138</v>
      </c>
      <c r="E48" s="173" t="str">
        <f>[1]企画!G47</f>
        <v>まるほ食品</v>
      </c>
      <c r="F48" s="173" t="str">
        <f>[1]企画!H47</f>
        <v>徳島県</v>
      </c>
      <c r="G48" s="173">
        <f>[1]企画!I47</f>
        <v>0</v>
      </c>
      <c r="H48" s="173">
        <f>[1]企画!J47</f>
        <v>0</v>
      </c>
      <c r="I48" s="195" t="str">
        <f>[1]企画!K47</f>
        <v>産直ＰＨＦ若鶏ﾓﾓ角切り(ﾊﾞﾗ凍結)</v>
      </c>
      <c r="J48" s="173" t="str">
        <f>[1]企画!L47</f>
        <v>300g</v>
      </c>
      <c r="K48" s="173" t="str">
        <f>[1]企画!M47</f>
        <v>90日</v>
      </c>
      <c r="L48" s="173">
        <f>[1]企画!N47</f>
        <v>0</v>
      </c>
      <c r="M48" s="173" t="str">
        <f>[1]企画!O47</f>
        <v>B</v>
      </c>
      <c r="N48" s="173">
        <f>[1]企画!P47</f>
        <v>462</v>
      </c>
      <c r="O48" s="173">
        <f>[1]企画!Q47</f>
        <v>428</v>
      </c>
      <c r="P48" s="173">
        <f>[1]企画!R47</f>
        <v>0.08</v>
      </c>
      <c r="Q48" s="173" t="str">
        <f>[1]企画!S47</f>
        <v/>
      </c>
      <c r="R48" s="173">
        <f>[1]企画!T47</f>
        <v>106.66666666666667</v>
      </c>
      <c r="S48" s="173">
        <f>[1]企画!U47</f>
        <v>320</v>
      </c>
      <c r="T48" s="173">
        <f>[1]企画!V47</f>
        <v>0</v>
      </c>
      <c r="U48" s="173">
        <f>[1]企画!W47</f>
        <v>45750</v>
      </c>
      <c r="V48" s="173" t="str">
        <f>[1]企画!X47</f>
        <v>Ｆ</v>
      </c>
      <c r="W48" s="173" t="str">
        <f>[1]企画!Y47</f>
        <v>まるほ食品</v>
      </c>
      <c r="X48" s="173">
        <f>[1]企画!Z47</f>
        <v>0</v>
      </c>
      <c r="Y48" s="173">
        <f>[1]企画!AA47</f>
        <v>25</v>
      </c>
      <c r="Z48" s="173">
        <f>[1]企画!AB47</f>
        <v>10700</v>
      </c>
      <c r="AA48" s="173">
        <f>[1]企画!AC47</f>
        <v>0.25233644859813081</v>
      </c>
      <c r="AB48" s="173">
        <f>[1]企画!AD47</f>
        <v>2700</v>
      </c>
      <c r="AC48" s="173">
        <f>[1]企画!AE47</f>
        <v>0</v>
      </c>
      <c r="AD48" s="173">
        <f>[1]企画!AF47</f>
        <v>0.84</v>
      </c>
      <c r="AE48" s="173">
        <f>[1]企画!AG47</f>
        <v>0</v>
      </c>
      <c r="AF48" s="173" t="str">
        <f>[1]企画!AH47</f>
        <v>　</v>
      </c>
      <c r="AG48" s="173">
        <f>[1]企画!AI47</f>
        <v>143</v>
      </c>
      <c r="AH48" s="173">
        <f>[1]企画!AJ47</f>
        <v>0</v>
      </c>
      <c r="AI48" s="173">
        <f>[1]企画!AK47</f>
        <v>0</v>
      </c>
      <c r="AJ48" s="173">
        <f>[1]企画!AL47</f>
        <v>0</v>
      </c>
      <c r="AK48" s="173">
        <f>[1]企画!AM47</f>
        <v>0</v>
      </c>
      <c r="AL48" s="173">
        <f>[1]企画!AN47</f>
        <v>0</v>
      </c>
      <c r="AM48" s="173">
        <f>[1]企画!AO47</f>
        <v>0</v>
      </c>
      <c r="AN48" s="173">
        <f>[1]企画!AP47</f>
        <v>0</v>
      </c>
      <c r="AO48" s="173">
        <f>[1]企画!AQ47</f>
        <v>0</v>
      </c>
      <c r="AP48" s="173">
        <f>[1]企画!AR47</f>
        <v>0</v>
      </c>
      <c r="AQ48" s="173">
        <f>[1]企画!AS47</f>
        <v>300</v>
      </c>
      <c r="AR48" s="173">
        <f t="shared" si="4"/>
        <v>300</v>
      </c>
      <c r="AS48" s="191" t="s">
        <v>137</v>
      </c>
      <c r="AT48" s="168"/>
      <c r="AU48" s="168"/>
      <c r="AV48" s="168"/>
      <c r="AW48" s="168"/>
      <c r="AX48" s="168"/>
      <c r="AY48" s="169"/>
      <c r="AZ48" s="168"/>
      <c r="BA48" s="168"/>
    </row>
    <row r="49" spans="1:53" ht="22.5" customHeight="1">
      <c r="A49" s="122">
        <f>[1]企画!B48</f>
        <v>0</v>
      </c>
      <c r="B49" s="164"/>
      <c r="C49" s="166"/>
      <c r="D49" s="173">
        <f>[1]企画!F48</f>
        <v>326034</v>
      </c>
      <c r="E49" s="173" t="str">
        <f>[1]企画!G48</f>
        <v>まるほ食品</v>
      </c>
      <c r="F49" s="173" t="str">
        <f>[1]企画!H48</f>
        <v>徳島県</v>
      </c>
      <c r="G49" s="173">
        <f>[1]企画!I48</f>
        <v>0</v>
      </c>
      <c r="H49" s="173">
        <f>[1]企画!J48</f>
        <v>0</v>
      </c>
      <c r="I49" s="195" t="str">
        <f>[1]企画!K48</f>
        <v>産直ＰＨＦ若鶏モモステーキシーズニング</v>
      </c>
      <c r="J49" s="173" t="str">
        <f>[1]企画!L48</f>
        <v>400g(2枚)</v>
      </c>
      <c r="K49" s="173" t="str">
        <f>[1]企画!M48</f>
        <v>60日</v>
      </c>
      <c r="L49" s="173">
        <f>[1]企画!N48</f>
        <v>0</v>
      </c>
      <c r="M49" s="173" t="str">
        <f>[1]企画!O48</f>
        <v>B</v>
      </c>
      <c r="N49" s="173">
        <f>[1]企画!P48</f>
        <v>646</v>
      </c>
      <c r="O49" s="173">
        <f>[1]企画!Q48</f>
        <v>598</v>
      </c>
      <c r="P49" s="173">
        <f>[1]企画!R48</f>
        <v>0.08</v>
      </c>
      <c r="Q49" s="173" t="str">
        <f>[1]企画!S48</f>
        <v/>
      </c>
      <c r="R49" s="173" t="e">
        <f>[1]企画!T48</f>
        <v>#DIV/0!</v>
      </c>
      <c r="S49" s="173">
        <f>[1]企画!U48</f>
        <v>430</v>
      </c>
      <c r="T49" s="173">
        <f>[1]企画!V48</f>
        <v>0</v>
      </c>
      <c r="U49" s="173">
        <f>[1]企画!W48</f>
        <v>45748</v>
      </c>
      <c r="V49" s="173" t="str">
        <f>[1]企画!X48</f>
        <v>Ｆ</v>
      </c>
      <c r="W49" s="173" t="str">
        <f>[1]企画!Y48</f>
        <v>まるほ食品㈱　徳島分</v>
      </c>
      <c r="X49" s="173">
        <f>[1]企画!Z48</f>
        <v>0</v>
      </c>
      <c r="Y49" s="173">
        <f>[1]企画!AA48</f>
        <v>190</v>
      </c>
      <c r="Z49" s="173">
        <f>[1]企画!AB48</f>
        <v>113620</v>
      </c>
      <c r="AA49" s="173">
        <f>[1]企画!AC48</f>
        <v>0.28093645484949831</v>
      </c>
      <c r="AB49" s="173">
        <f>[1]企画!AD48</f>
        <v>31920</v>
      </c>
      <c r="AC49" s="173">
        <f>[1]企画!AE48</f>
        <v>0</v>
      </c>
      <c r="AD49" s="173">
        <f>[1]企画!AF48</f>
        <v>3</v>
      </c>
      <c r="AE49" s="173">
        <f>[1]企画!AG48</f>
        <v>0</v>
      </c>
      <c r="AF49" s="173" t="str">
        <f>[1]企画!AH48</f>
        <v>今回より値上げ</v>
      </c>
      <c r="AG49" s="173" t="str">
        <f>[1]企画!AI48</f>
        <v/>
      </c>
      <c r="AH49" s="173">
        <f>[1]企画!AJ48</f>
        <v>0</v>
      </c>
      <c r="AI49" s="173">
        <f>[1]企画!AK48</f>
        <v>0</v>
      </c>
      <c r="AJ49" s="173">
        <f>[1]企画!AL48</f>
        <v>0</v>
      </c>
      <c r="AK49" s="173">
        <f>[1]企画!AM48</f>
        <v>0</v>
      </c>
      <c r="AL49" s="173">
        <f>[1]企画!AN48</f>
        <v>0</v>
      </c>
      <c r="AM49" s="173">
        <f>[1]企画!AO48</f>
        <v>0</v>
      </c>
      <c r="AN49" s="173">
        <f>[1]企画!AP48</f>
        <v>0</v>
      </c>
      <c r="AO49" s="173">
        <f>[1]企画!AQ48</f>
        <v>0</v>
      </c>
      <c r="AP49" s="173">
        <f>[1]企画!AR48</f>
        <v>0</v>
      </c>
      <c r="AQ49" s="173">
        <f>[1]企画!AS48</f>
        <v>500</v>
      </c>
      <c r="AR49" s="173">
        <f t="shared" si="4"/>
        <v>500</v>
      </c>
      <c r="AS49" s="191" t="s">
        <v>137</v>
      </c>
      <c r="AT49" s="168"/>
      <c r="AU49" s="168"/>
      <c r="AV49" s="168"/>
      <c r="AW49" s="168"/>
      <c r="AX49" s="168"/>
      <c r="AY49" s="169"/>
      <c r="AZ49" s="168"/>
      <c r="BA49" s="168"/>
    </row>
    <row r="50" spans="1:53" ht="22.5" customHeight="1">
      <c r="A50" s="122">
        <f>[1]企画!B49</f>
        <v>0</v>
      </c>
      <c r="B50" s="164"/>
      <c r="C50" s="166"/>
      <c r="D50" s="173">
        <f>[1]企画!F49</f>
        <v>364258</v>
      </c>
      <c r="E50" s="173" t="str">
        <f>[1]企画!G49</f>
        <v>コープラスフーズ</v>
      </c>
      <c r="F50" s="173" t="str">
        <f>[1]企画!H49</f>
        <v>徳島県</v>
      </c>
      <c r="G50" s="173">
        <f>[1]企画!I49</f>
        <v>0</v>
      </c>
      <c r="H50" s="173">
        <f>[1]企画!J49</f>
        <v>0</v>
      </c>
      <c r="I50" s="195" t="str">
        <f>[1]企画!K49</f>
        <v>産直ＰＨＦ若鶏こまぎれ(ﾓﾓ・ﾑﾈ)</v>
      </c>
      <c r="J50" s="173" t="str">
        <f>[1]企画!L49</f>
        <v>400ｇ(ﾁｬｯｸｼｰﾙ）</v>
      </c>
      <c r="K50" s="173" t="str">
        <f>[1]企画!M49</f>
        <v>90日</v>
      </c>
      <c r="L50" s="173">
        <f>[1]企画!N49</f>
        <v>0</v>
      </c>
      <c r="M50" s="173" t="str">
        <f>[1]企画!O49</f>
        <v>C</v>
      </c>
      <c r="N50" s="173">
        <f>[1]企画!P49</f>
        <v>635</v>
      </c>
      <c r="O50" s="173">
        <f>[1]企画!Q49</f>
        <v>588</v>
      </c>
      <c r="P50" s="173">
        <f>[1]企画!R49</f>
        <v>0.08</v>
      </c>
      <c r="Q50" s="173" t="str">
        <f>[1]企画!S49</f>
        <v/>
      </c>
      <c r="R50" s="173">
        <f>[1]企画!T49</f>
        <v>112.99999999999999</v>
      </c>
      <c r="S50" s="173">
        <f>[1]企画!U49</f>
        <v>452</v>
      </c>
      <c r="T50" s="173">
        <f>[1]企画!V49</f>
        <v>0</v>
      </c>
      <c r="U50" s="173">
        <f>[1]企画!W49</f>
        <v>45750</v>
      </c>
      <c r="V50" s="173" t="str">
        <f>[1]企画!X49</f>
        <v>Ｆ</v>
      </c>
      <c r="W50" s="173" t="str">
        <f>[1]企画!Y49</f>
        <v>コープラスフーズ</v>
      </c>
      <c r="X50" s="173">
        <f>[1]企画!Z49</f>
        <v>0</v>
      </c>
      <c r="Y50" s="173">
        <f>[1]企画!AA49</f>
        <v>90</v>
      </c>
      <c r="Z50" s="173">
        <f>[1]企画!AB49</f>
        <v>52920</v>
      </c>
      <c r="AA50" s="173">
        <f>[1]企画!AC49</f>
        <v>0.23129251700680273</v>
      </c>
      <c r="AB50" s="173">
        <f>[1]企画!AD49</f>
        <v>12240</v>
      </c>
      <c r="AC50" s="173">
        <f>[1]企画!AE49</f>
        <v>0</v>
      </c>
      <c r="AD50" s="173">
        <f>[1]企画!AF49</f>
        <v>1.68</v>
      </c>
      <c r="AE50" s="173">
        <f>[1]企画!AG49</f>
        <v>0</v>
      </c>
      <c r="AF50" s="173" t="str">
        <f>[1]企画!AH49</f>
        <v>今回より値上げ</v>
      </c>
      <c r="AG50" s="173">
        <f>[1]企画!AI49</f>
        <v>147</v>
      </c>
      <c r="AH50" s="173">
        <f>[1]企画!AJ49</f>
        <v>0</v>
      </c>
      <c r="AI50" s="173">
        <f>[1]企画!AK49</f>
        <v>0</v>
      </c>
      <c r="AJ50" s="173">
        <f>[1]企画!AL49</f>
        <v>0</v>
      </c>
      <c r="AK50" s="173">
        <f>[1]企画!AM49</f>
        <v>0</v>
      </c>
      <c r="AL50" s="173">
        <f>[1]企画!AN49</f>
        <v>0</v>
      </c>
      <c r="AM50" s="173">
        <f>[1]企画!AO49</f>
        <v>0</v>
      </c>
      <c r="AN50" s="173">
        <f>[1]企画!AP49</f>
        <v>0</v>
      </c>
      <c r="AO50" s="173">
        <f>[1]企画!AQ49</f>
        <v>0</v>
      </c>
      <c r="AP50" s="173">
        <f>[1]企画!AR49</f>
        <v>0</v>
      </c>
      <c r="AQ50" s="173">
        <f>[1]企画!AS49</f>
        <v>400</v>
      </c>
      <c r="AR50" s="173">
        <f t="shared" si="4"/>
        <v>400</v>
      </c>
      <c r="AS50" s="191" t="s">
        <v>137</v>
      </c>
      <c r="AT50" s="168"/>
      <c r="AU50" s="168"/>
      <c r="AV50" s="168"/>
      <c r="AW50" s="168"/>
      <c r="AX50" s="168"/>
      <c r="AY50" s="168"/>
      <c r="AZ50" s="168"/>
      <c r="BA50" s="168"/>
    </row>
    <row r="51" spans="1:53" ht="22.5" customHeight="1">
      <c r="A51" s="122">
        <f>[1]企画!B50</f>
        <v>0</v>
      </c>
      <c r="B51" s="164"/>
      <c r="C51" s="166"/>
      <c r="D51" s="173">
        <f>[1]企画!F50</f>
        <v>300682</v>
      </c>
      <c r="E51" s="173">
        <f>[1]企画!G50</f>
        <v>0</v>
      </c>
      <c r="F51" s="173" t="str">
        <f>[1]企画!H50</f>
        <v>タイ</v>
      </c>
      <c r="G51" s="173">
        <f>[1]企画!I50</f>
        <v>0</v>
      </c>
      <c r="H51" s="173" t="str">
        <f>[1]企画!J50</f>
        <v>ニチレイフレッシュ</v>
      </c>
      <c r="I51" s="195" t="str">
        <f>[1]企画!K50</f>
        <v>四季鶏もも肉串</v>
      </c>
      <c r="J51" s="173" t="str">
        <f>[1]企画!L50</f>
        <v>600g（20本）</v>
      </c>
      <c r="K51" s="173" t="str">
        <f>[1]企画!M50</f>
        <v>2年</v>
      </c>
      <c r="L51" s="173">
        <f>[1]企画!N50</f>
        <v>0</v>
      </c>
      <c r="M51" s="173" t="str">
        <f>[1]企画!O50</f>
        <v>C</v>
      </c>
      <c r="N51" s="173">
        <f>[1]企画!P50</f>
        <v>1058</v>
      </c>
      <c r="O51" s="173">
        <f>[1]企画!Q50</f>
        <v>980</v>
      </c>
      <c r="P51" s="173">
        <f>[1]企画!R50</f>
        <v>0.08</v>
      </c>
      <c r="Q51" s="173" t="str">
        <f>[1]企画!S50</f>
        <v/>
      </c>
      <c r="R51" s="173">
        <f>[1]企画!T50</f>
        <v>122.50000000000001</v>
      </c>
      <c r="S51" s="173">
        <f>[1]企画!U50</f>
        <v>735</v>
      </c>
      <c r="T51" s="173">
        <f>[1]企画!V50</f>
        <v>0</v>
      </c>
      <c r="U51" s="173">
        <f>[1]企画!W50</f>
        <v>45748</v>
      </c>
      <c r="V51" s="173" t="str">
        <f>[1]企画!X50</f>
        <v>Ｆ</v>
      </c>
      <c r="W51" s="173" t="str">
        <f>[1]企画!Y50</f>
        <v>三菱食品</v>
      </c>
      <c r="X51" s="173">
        <f>[1]企画!Z50</f>
        <v>0</v>
      </c>
      <c r="Y51" s="173">
        <f>[1]企画!AA50</f>
        <v>60</v>
      </c>
      <c r="Z51" s="173">
        <f>[1]企画!AB50</f>
        <v>58800</v>
      </c>
      <c r="AA51" s="173">
        <f>[1]企画!AC50</f>
        <v>0.25</v>
      </c>
      <c r="AB51" s="173">
        <f>[1]企画!AD50</f>
        <v>14700</v>
      </c>
      <c r="AC51" s="173">
        <f>[1]企画!AE50</f>
        <v>0</v>
      </c>
      <c r="AD51" s="173">
        <f>[1]企画!AF50</f>
        <v>2.5</v>
      </c>
      <c r="AE51" s="173">
        <f>[1]企画!AG50</f>
        <v>0</v>
      </c>
      <c r="AF51" s="173" t="str">
        <f>[1]企画!AH50</f>
        <v>　</v>
      </c>
      <c r="AG51" s="173">
        <f>[1]企画!AI50</f>
        <v>164</v>
      </c>
      <c r="AH51" s="173">
        <f>[1]企画!AJ50</f>
        <v>0</v>
      </c>
      <c r="AI51" s="173">
        <f>[1]企画!AK50</f>
        <v>0</v>
      </c>
      <c r="AJ51" s="173">
        <f>[1]企画!AL50</f>
        <v>0</v>
      </c>
      <c r="AK51" s="173">
        <f>[1]企画!AM50</f>
        <v>0</v>
      </c>
      <c r="AL51" s="173">
        <f>[1]企画!AN50</f>
        <v>0</v>
      </c>
      <c r="AM51" s="173">
        <f>[1]企画!AO50</f>
        <v>0</v>
      </c>
      <c r="AN51" s="173">
        <f>[1]企画!AP50</f>
        <v>0</v>
      </c>
      <c r="AO51" s="173">
        <f>[1]企画!AQ50</f>
        <v>0</v>
      </c>
      <c r="AP51" s="173">
        <f>[1]企画!AR50</f>
        <v>0</v>
      </c>
      <c r="AQ51" s="173" t="str">
        <f>[1]企画!AS50</f>
        <v/>
      </c>
      <c r="AR51" s="173">
        <f t="shared" si="4"/>
        <v>0</v>
      </c>
      <c r="AS51" s="167"/>
      <c r="AT51" s="168"/>
      <c r="AU51" s="168"/>
      <c r="AV51" s="168"/>
      <c r="AW51" s="168"/>
      <c r="AX51" s="168"/>
      <c r="AY51" s="168"/>
      <c r="AZ51" s="168"/>
      <c r="BA51" s="168"/>
    </row>
    <row r="52" spans="1:53" ht="22.5" customHeight="1">
      <c r="A52" s="122">
        <f>[1]企画!B51</f>
        <v>0</v>
      </c>
      <c r="B52" s="164"/>
      <c r="C52" s="166"/>
      <c r="D52" s="173">
        <f>[1]企画!F51</f>
        <v>307430</v>
      </c>
      <c r="E52" s="173" t="str">
        <f>[1]企画!G51</f>
        <v>コープラスフーズ</v>
      </c>
      <c r="F52" s="173" t="str">
        <f>[1]企画!H51</f>
        <v>徳島県</v>
      </c>
      <c r="G52" s="173">
        <f>[1]企画!I51</f>
        <v>0</v>
      </c>
      <c r="H52" s="173">
        <f>[1]企画!J51</f>
        <v>0</v>
      </c>
      <c r="I52" s="195" t="str">
        <f>[1]企画!K51</f>
        <v>国産豚ﾐﾝﾁ（ﾊﾞﾗ凍結）</v>
      </c>
      <c r="J52" s="173" t="str">
        <f>[1]企画!L51</f>
        <v>450ｇ(ﾁｬｯｸｼｰﾙ）</v>
      </c>
      <c r="K52" s="173" t="str">
        <f>[1]企画!M51</f>
        <v>90日</v>
      </c>
      <c r="L52" s="173">
        <f>[1]企画!N51</f>
        <v>0</v>
      </c>
      <c r="M52" s="173" t="str">
        <f>[1]企画!O51</f>
        <v>B</v>
      </c>
      <c r="N52" s="173">
        <f>[1]企画!P51</f>
        <v>624</v>
      </c>
      <c r="O52" s="173">
        <f>[1]企画!Q51</f>
        <v>578</v>
      </c>
      <c r="P52" s="173">
        <f>[1]企画!R51</f>
        <v>0.08</v>
      </c>
      <c r="Q52" s="173" t="str">
        <f>[1]企画!S51</f>
        <v/>
      </c>
      <c r="R52" s="173">
        <f>[1]企画!T51</f>
        <v>96.888888888888886</v>
      </c>
      <c r="S52" s="173">
        <f>[1]企画!U51</f>
        <v>436</v>
      </c>
      <c r="T52" s="173">
        <f>[1]企画!V51</f>
        <v>0</v>
      </c>
      <c r="U52" s="173">
        <f>[1]企画!W51</f>
        <v>45720</v>
      </c>
      <c r="V52" s="173" t="str">
        <f>[1]企画!X51</f>
        <v>Ｆ</v>
      </c>
      <c r="W52" s="173" t="str">
        <f>[1]企画!Y51</f>
        <v>コープラスフーズ</v>
      </c>
      <c r="X52" s="173">
        <f>[1]企画!Z51</f>
        <v>0</v>
      </c>
      <c r="Y52" s="173">
        <f>[1]企画!AA51</f>
        <v>180</v>
      </c>
      <c r="Z52" s="173">
        <f>[1]企画!AB51</f>
        <v>104040</v>
      </c>
      <c r="AA52" s="173">
        <f>[1]企画!AC51</f>
        <v>0.24567474048442905</v>
      </c>
      <c r="AB52" s="173">
        <f>[1]企画!AD51</f>
        <v>25560</v>
      </c>
      <c r="AC52" s="173">
        <f>[1]企画!AE51</f>
        <v>0</v>
      </c>
      <c r="AD52" s="173">
        <f>[1]企画!AF51</f>
        <v>2.58</v>
      </c>
      <c r="AE52" s="173">
        <f>[1]企画!AG51</f>
        <v>0</v>
      </c>
      <c r="AF52" s="173" t="str">
        <f>[1]企画!AH51</f>
        <v>　</v>
      </c>
      <c r="AG52" s="173">
        <f>[1]企画!AI51</f>
        <v>129</v>
      </c>
      <c r="AH52" s="173">
        <f>[1]企画!AJ51</f>
        <v>0</v>
      </c>
      <c r="AI52" s="173">
        <f>[1]企画!AK51</f>
        <v>0</v>
      </c>
      <c r="AJ52" s="173">
        <f>[1]企画!AL51</f>
        <v>0</v>
      </c>
      <c r="AK52" s="173">
        <f>[1]企画!AM51</f>
        <v>0</v>
      </c>
      <c r="AL52" s="173">
        <f>[1]企画!AN51</f>
        <v>0</v>
      </c>
      <c r="AM52" s="173">
        <f>[1]企画!AO51</f>
        <v>0</v>
      </c>
      <c r="AN52" s="173">
        <f>[1]企画!AP51</f>
        <v>0</v>
      </c>
      <c r="AO52" s="173">
        <f>[1]企画!AQ51</f>
        <v>0</v>
      </c>
      <c r="AP52" s="173">
        <f>[1]企画!AR51</f>
        <v>0</v>
      </c>
      <c r="AQ52" s="173">
        <f>[1]企画!AS51</f>
        <v>450</v>
      </c>
      <c r="AR52" s="173">
        <f t="shared" si="4"/>
        <v>450</v>
      </c>
      <c r="AS52" s="167"/>
      <c r="AT52" s="168"/>
      <c r="AU52" s="168"/>
      <c r="AV52" s="168"/>
      <c r="AW52" s="168"/>
      <c r="AX52" s="168"/>
      <c r="AY52" s="168"/>
      <c r="AZ52" s="168"/>
      <c r="BA52" s="168"/>
    </row>
    <row r="53" spans="1:53" ht="22.5" customHeight="1">
      <c r="A53" s="122">
        <f>[1]企画!B52</f>
        <v>0</v>
      </c>
      <c r="B53" s="164"/>
      <c r="C53" s="166"/>
      <c r="D53" s="173">
        <f>[1]企画!F52</f>
        <v>342543</v>
      </c>
      <c r="E53" s="173" t="str">
        <f>[1]企画!G52</f>
        <v>コープラスフーズ</v>
      </c>
      <c r="F53" s="173" t="str">
        <f>[1]企画!H52</f>
        <v>徳島県</v>
      </c>
      <c r="G53" s="173">
        <f>[1]企画!I52</f>
        <v>0</v>
      </c>
      <c r="H53" s="173">
        <f>[1]企画!J52</f>
        <v>0</v>
      </c>
      <c r="I53" s="195" t="str">
        <f>[1]企画!K52</f>
        <v>産直ＰＨＦ若鶏ﾐﾝﾁ（ﾊﾞﾗ凍結）</v>
      </c>
      <c r="J53" s="173" t="str">
        <f>[1]企画!L52</f>
        <v>500g（ﾁｬｯｸｼｰﾙ）</v>
      </c>
      <c r="K53" s="173" t="str">
        <f>[1]企画!M52</f>
        <v>90日</v>
      </c>
      <c r="L53" s="173">
        <f>[1]企画!N52</f>
        <v>0</v>
      </c>
      <c r="M53" s="173" t="str">
        <f>[1]企画!O52</f>
        <v>C</v>
      </c>
      <c r="N53" s="173">
        <f>[1]企画!P52</f>
        <v>646</v>
      </c>
      <c r="O53" s="173">
        <f>[1]企画!Q52</f>
        <v>598</v>
      </c>
      <c r="P53" s="173">
        <f>[1]企画!R52</f>
        <v>0.08</v>
      </c>
      <c r="Q53" s="173" t="str">
        <f>[1]企画!S52</f>
        <v/>
      </c>
      <c r="R53" s="173">
        <f>[1]企画!T52</f>
        <v>92.800000000000011</v>
      </c>
      <c r="S53" s="173">
        <f>[1]企画!U52</f>
        <v>464</v>
      </c>
      <c r="T53" s="173">
        <f>[1]企画!V52</f>
        <v>0</v>
      </c>
      <c r="U53" s="173">
        <f>[1]企画!W52</f>
        <v>45748</v>
      </c>
      <c r="V53" s="173" t="str">
        <f>[1]企画!X52</f>
        <v>Ｆ</v>
      </c>
      <c r="W53" s="173" t="str">
        <f>[1]企画!Y52</f>
        <v>コープラスフーズ</v>
      </c>
      <c r="X53" s="173">
        <f>[1]企画!Z52</f>
        <v>0</v>
      </c>
      <c r="Y53" s="173">
        <f>[1]企画!AA52</f>
        <v>420</v>
      </c>
      <c r="Z53" s="173">
        <f>[1]企画!AB52</f>
        <v>251160</v>
      </c>
      <c r="AA53" s="173">
        <f>[1]企画!AC52</f>
        <v>0.22408026755852842</v>
      </c>
      <c r="AB53" s="173">
        <f>[1]企画!AD52</f>
        <v>56280</v>
      </c>
      <c r="AC53" s="173">
        <f>[1]企画!AE52</f>
        <v>0</v>
      </c>
      <c r="AD53" s="173">
        <f>[1]企画!AF52</f>
        <v>2.58</v>
      </c>
      <c r="AE53" s="173">
        <f>[1]企画!AG52</f>
        <v>0</v>
      </c>
      <c r="AF53" s="173" t="str">
        <f>[1]企画!AH52</f>
        <v>目玉　今回より値上げ</v>
      </c>
      <c r="AG53" s="173">
        <f>[1]企画!AI52</f>
        <v>120</v>
      </c>
      <c r="AH53" s="173">
        <f>[1]企画!AJ52</f>
        <v>0</v>
      </c>
      <c r="AI53" s="173">
        <f>[1]企画!AK52</f>
        <v>0</v>
      </c>
      <c r="AJ53" s="173">
        <f>[1]企画!AL52</f>
        <v>0</v>
      </c>
      <c r="AK53" s="173">
        <f>[1]企画!AM52</f>
        <v>0</v>
      </c>
      <c r="AL53" s="173">
        <f>[1]企画!AN52</f>
        <v>0</v>
      </c>
      <c r="AM53" s="173">
        <f>[1]企画!AO52</f>
        <v>0</v>
      </c>
      <c r="AN53" s="173">
        <f>[1]企画!AP52</f>
        <v>0</v>
      </c>
      <c r="AO53" s="173">
        <f>[1]企画!AQ52</f>
        <v>0</v>
      </c>
      <c r="AP53" s="173">
        <f>[1]企画!AR52</f>
        <v>0</v>
      </c>
      <c r="AQ53" s="173">
        <f>[1]企画!AS52</f>
        <v>500</v>
      </c>
      <c r="AR53" s="173">
        <f t="shared" si="4"/>
        <v>500</v>
      </c>
      <c r="AS53" s="167"/>
      <c r="AT53" s="168"/>
      <c r="AU53" s="168"/>
      <c r="AV53" s="168"/>
      <c r="AW53" s="168"/>
      <c r="AX53" s="168"/>
      <c r="AY53" s="168"/>
      <c r="AZ53" s="168"/>
      <c r="BA53" s="168"/>
    </row>
    <row r="54" spans="1:53" ht="22.5" customHeight="1">
      <c r="A54" s="122">
        <f>[1]企画!B53</f>
        <v>0</v>
      </c>
      <c r="B54" s="164"/>
      <c r="C54" s="166"/>
      <c r="D54" s="173">
        <f>[1]企画!F53</f>
        <v>390435</v>
      </c>
      <c r="E54" s="173" t="str">
        <f>[1]企画!G53</f>
        <v>コープラスフーズ</v>
      </c>
      <c r="F54" s="173" t="str">
        <f>[1]企画!H53</f>
        <v>徳島県</v>
      </c>
      <c r="G54" s="173">
        <f>[1]企画!I53</f>
        <v>0</v>
      </c>
      <c r="H54" s="173">
        <f>[1]企画!J53</f>
        <v>0</v>
      </c>
      <c r="I54" s="195" t="str">
        <f>[1]企画!K53</f>
        <v>国産合挽ミンチ(豚6:牛4)(バラ凍結)</v>
      </c>
      <c r="J54" s="173" t="str">
        <f>[1]企画!L53</f>
        <v>400g(ﾁｬｯｸｼｰﾙ)</v>
      </c>
      <c r="K54" s="173" t="str">
        <f>[1]企画!M53</f>
        <v>90日</v>
      </c>
      <c r="L54" s="173">
        <f>[1]企画!N53</f>
        <v>0</v>
      </c>
      <c r="M54" s="173" t="str">
        <f>[1]企画!O53</f>
        <v>B</v>
      </c>
      <c r="N54" s="173">
        <f>[1]企画!P53</f>
        <v>592</v>
      </c>
      <c r="O54" s="173">
        <f>[1]企画!Q53</f>
        <v>548</v>
      </c>
      <c r="P54" s="173">
        <f>[1]企画!R53</f>
        <v>0.08</v>
      </c>
      <c r="Q54" s="173" t="str">
        <f>[1]企画!S53</f>
        <v/>
      </c>
      <c r="R54" s="173">
        <f>[1]企画!T53</f>
        <v>106.74999999999999</v>
      </c>
      <c r="S54" s="173">
        <f>[1]企画!U53</f>
        <v>427</v>
      </c>
      <c r="T54" s="173">
        <f>[1]企画!V53</f>
        <v>0</v>
      </c>
      <c r="U54" s="173">
        <f>[1]企画!W53</f>
        <v>45748</v>
      </c>
      <c r="V54" s="173" t="str">
        <f>[1]企画!X53</f>
        <v>Ｆ</v>
      </c>
      <c r="W54" s="173" t="str">
        <f>[1]企画!Y53</f>
        <v>コープラスフーズ</v>
      </c>
      <c r="X54" s="173">
        <f>[1]企画!Z53</f>
        <v>0</v>
      </c>
      <c r="Y54" s="173">
        <f>[1]企画!AA53</f>
        <v>400</v>
      </c>
      <c r="Z54" s="173">
        <f>[1]企画!AB53</f>
        <v>219200</v>
      </c>
      <c r="AA54" s="173">
        <f>[1]企画!AC53</f>
        <v>0.2208029197080292</v>
      </c>
      <c r="AB54" s="173">
        <f>[1]企画!AD53</f>
        <v>48400</v>
      </c>
      <c r="AC54" s="173">
        <f>[1]企画!AE53</f>
        <v>0</v>
      </c>
      <c r="AD54" s="173">
        <f>[1]企画!AF53</f>
        <v>2.58</v>
      </c>
      <c r="AE54" s="173">
        <f>[1]企画!AG53</f>
        <v>0</v>
      </c>
      <c r="AF54" s="173" t="str">
        <f>[1]企画!AH53</f>
        <v>　</v>
      </c>
      <c r="AG54" s="173">
        <f>[1]企画!AI53</f>
        <v>137</v>
      </c>
      <c r="AH54" s="173">
        <f>[1]企画!AJ53</f>
        <v>0</v>
      </c>
      <c r="AI54" s="173">
        <f>[1]企画!AK53</f>
        <v>0</v>
      </c>
      <c r="AJ54" s="173">
        <f>[1]企画!AL53</f>
        <v>0</v>
      </c>
      <c r="AK54" s="173">
        <f>[1]企画!AM53</f>
        <v>0</v>
      </c>
      <c r="AL54" s="173">
        <f>[1]企画!AN53</f>
        <v>0</v>
      </c>
      <c r="AM54" s="173">
        <f>[1]企画!AO53</f>
        <v>0</v>
      </c>
      <c r="AN54" s="173">
        <f>[1]企画!AP53</f>
        <v>0</v>
      </c>
      <c r="AO54" s="173">
        <f>[1]企画!AQ53</f>
        <v>0</v>
      </c>
      <c r="AP54" s="173">
        <f>[1]企画!AR53</f>
        <v>0</v>
      </c>
      <c r="AQ54" s="173">
        <f>[1]企画!AS53</f>
        <v>400</v>
      </c>
      <c r="AR54" s="173">
        <f t="shared" si="4"/>
        <v>400</v>
      </c>
      <c r="AS54" s="167"/>
      <c r="AT54" s="168"/>
      <c r="AU54" s="168"/>
      <c r="AV54" s="168"/>
      <c r="AW54" s="168"/>
      <c r="AX54" s="168"/>
      <c r="AY54" s="168"/>
      <c r="AZ54" s="168"/>
      <c r="BA54" s="168"/>
    </row>
    <row r="55" spans="1:53" ht="22.5" customHeight="1">
      <c r="A55" s="122">
        <f>[1]企画!B54</f>
        <v>0</v>
      </c>
      <c r="B55" s="164"/>
      <c r="C55" s="166"/>
      <c r="D55" s="173">
        <f>[1]企画!F54</f>
        <v>308264</v>
      </c>
      <c r="E55" s="173" t="str">
        <f>[1]企画!G54</f>
        <v>コープラスフーズ</v>
      </c>
      <c r="F55" s="173" t="str">
        <f>[1]企画!H54</f>
        <v>徳島県</v>
      </c>
      <c r="G55" s="173">
        <f>[1]企画!I54</f>
        <v>0</v>
      </c>
      <c r="H55" s="173">
        <f>[1]企画!J54</f>
        <v>0</v>
      </c>
      <c r="I55" s="195" t="str">
        <f>[1]企画!K54</f>
        <v>国産牛豚合挽ミンチ（牛50％）徳用（バラ凍結）</v>
      </c>
      <c r="J55" s="173" t="str">
        <f>[1]企画!L54</f>
        <v>600ｇ（ﾁｬｯｸｼｰﾙ）</v>
      </c>
      <c r="K55" s="173" t="str">
        <f>[1]企画!M54</f>
        <v>90日</v>
      </c>
      <c r="L55" s="173">
        <f>[1]企画!N54</f>
        <v>0</v>
      </c>
      <c r="M55" s="173" t="str">
        <f>[1]企画!O54</f>
        <v>C</v>
      </c>
      <c r="N55" s="173">
        <f>[1]企画!P54</f>
        <v>927</v>
      </c>
      <c r="O55" s="173">
        <f>[1]企画!Q54</f>
        <v>858</v>
      </c>
      <c r="P55" s="173">
        <f>[1]企画!R54</f>
        <v>0.08</v>
      </c>
      <c r="Q55" s="173" t="str">
        <f>[1]企画!S54</f>
        <v/>
      </c>
      <c r="R55" s="173">
        <f>[1]企画!T54</f>
        <v>114.99999999999999</v>
      </c>
      <c r="S55" s="173">
        <f>[1]企画!U54</f>
        <v>690</v>
      </c>
      <c r="T55" s="173">
        <f>[1]企画!V54</f>
        <v>0</v>
      </c>
      <c r="U55" s="173">
        <f>[1]企画!W54</f>
        <v>45750</v>
      </c>
      <c r="V55" s="173" t="str">
        <f>[1]企画!X54</f>
        <v>Ｆ</v>
      </c>
      <c r="W55" s="173" t="str">
        <f>[1]企画!Y54</f>
        <v>コープラスフーズ</v>
      </c>
      <c r="X55" s="173">
        <f>[1]企画!Z54</f>
        <v>0</v>
      </c>
      <c r="Y55" s="173">
        <f>[1]企画!AA54</f>
        <v>210</v>
      </c>
      <c r="Z55" s="173">
        <f>[1]企画!AB54</f>
        <v>180180</v>
      </c>
      <c r="AA55" s="173">
        <f>[1]企画!AC54</f>
        <v>0.19580419580419581</v>
      </c>
      <c r="AB55" s="173">
        <f>[1]企画!AD54</f>
        <v>35280</v>
      </c>
      <c r="AC55" s="173">
        <f>[1]企画!AE54</f>
        <v>0</v>
      </c>
      <c r="AD55" s="173">
        <f>[1]企画!AF54</f>
        <v>2.7</v>
      </c>
      <c r="AE55" s="173">
        <f>[1]企画!AG54</f>
        <v>0</v>
      </c>
      <c r="AF55" s="173" t="str">
        <f>[1]企画!AH54</f>
        <v>　</v>
      </c>
      <c r="AG55" s="173">
        <f>[1]企画!AI54</f>
        <v>143</v>
      </c>
      <c r="AH55" s="173">
        <f>[1]企画!AJ54</f>
        <v>0</v>
      </c>
      <c r="AI55" s="173">
        <f>[1]企画!AK54</f>
        <v>0</v>
      </c>
      <c r="AJ55" s="173">
        <f>[1]企画!AL54</f>
        <v>0</v>
      </c>
      <c r="AK55" s="173">
        <f>[1]企画!AM54</f>
        <v>0</v>
      </c>
      <c r="AL55" s="173">
        <f>[1]企画!AN54</f>
        <v>0</v>
      </c>
      <c r="AM55" s="173">
        <f>[1]企画!AO54</f>
        <v>0</v>
      </c>
      <c r="AN55" s="173">
        <f>[1]企画!AP54</f>
        <v>0</v>
      </c>
      <c r="AO55" s="173">
        <f>[1]企画!AQ54</f>
        <v>0</v>
      </c>
      <c r="AP55" s="173">
        <f>[1]企画!AR54</f>
        <v>0</v>
      </c>
      <c r="AQ55" s="173">
        <f>[1]企画!AS54</f>
        <v>600</v>
      </c>
      <c r="AR55" s="173">
        <f t="shared" si="4"/>
        <v>600</v>
      </c>
      <c r="AS55" s="167"/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</row>
    <row r="56" spans="1:53" ht="24">
      <c r="A56" s="122">
        <f>[1]企画!B55</f>
        <v>0</v>
      </c>
      <c r="B56" s="164"/>
      <c r="C56" s="166"/>
      <c r="D56" s="173">
        <f>[1]企画!F55</f>
        <v>0</v>
      </c>
      <c r="E56" s="173">
        <f>[1]企画!G55</f>
        <v>0</v>
      </c>
      <c r="F56" s="173">
        <f>[1]企画!H55</f>
        <v>0</v>
      </c>
      <c r="G56" s="173">
        <f>[1]企画!I55</f>
        <v>0</v>
      </c>
      <c r="H56" s="173">
        <f>[1]企画!J55</f>
        <v>0</v>
      </c>
      <c r="I56" s="195">
        <f>[1]企画!K55</f>
        <v>0</v>
      </c>
      <c r="J56" s="173">
        <f>[1]企画!L55</f>
        <v>0</v>
      </c>
      <c r="K56" s="173">
        <f>[1]企画!M55</f>
        <v>0</v>
      </c>
      <c r="L56" s="173">
        <f>[1]企画!N55</f>
        <v>0</v>
      </c>
      <c r="M56" s="173">
        <f>[1]企画!O55</f>
        <v>0</v>
      </c>
      <c r="N56" s="173">
        <f>[1]企画!P55</f>
        <v>0</v>
      </c>
      <c r="O56" s="173">
        <f>[1]企画!Q55</f>
        <v>0</v>
      </c>
      <c r="P56" s="173">
        <f>[1]企画!R55</f>
        <v>0</v>
      </c>
      <c r="Q56" s="173">
        <f>[1]企画!S55</f>
        <v>0</v>
      </c>
      <c r="R56" s="173">
        <f>[1]企画!T55</f>
        <v>0</v>
      </c>
      <c r="S56" s="173">
        <f>[1]企画!U55</f>
        <v>0</v>
      </c>
      <c r="T56" s="173">
        <f>[1]企画!V55</f>
        <v>0</v>
      </c>
      <c r="U56" s="173">
        <f>[1]企画!W55</f>
        <v>0</v>
      </c>
      <c r="V56" s="173">
        <f>[1]企画!X55</f>
        <v>0</v>
      </c>
      <c r="W56" s="173">
        <f>[1]企画!Y55</f>
        <v>0</v>
      </c>
      <c r="X56" s="173">
        <f>[1]企画!Z55</f>
        <v>0</v>
      </c>
      <c r="Y56" s="173">
        <f>[1]企画!AA55</f>
        <v>0</v>
      </c>
      <c r="Z56" s="173">
        <f>[1]企画!AB55</f>
        <v>0</v>
      </c>
      <c r="AA56" s="173">
        <f>[1]企画!AC55</f>
        <v>0</v>
      </c>
      <c r="AB56" s="173">
        <f>[1]企画!AD55</f>
        <v>0</v>
      </c>
      <c r="AC56" s="173">
        <f>[1]企画!AE55</f>
        <v>0</v>
      </c>
      <c r="AD56" s="173">
        <f>[1]企画!AF55</f>
        <v>0</v>
      </c>
      <c r="AE56" s="173">
        <f>[1]企画!AG55</f>
        <v>0</v>
      </c>
      <c r="AF56" s="173">
        <f>[1]企画!AH55</f>
        <v>0</v>
      </c>
      <c r="AG56" s="173">
        <f>[1]企画!AI55</f>
        <v>0</v>
      </c>
      <c r="AH56" s="173">
        <f>[1]企画!AJ55</f>
        <v>0</v>
      </c>
      <c r="AI56" s="173">
        <f>[1]企画!AK55</f>
        <v>0</v>
      </c>
      <c r="AJ56" s="173">
        <f>[1]企画!AL55</f>
        <v>0</v>
      </c>
      <c r="AK56" s="173">
        <f>[1]企画!AM55</f>
        <v>0</v>
      </c>
      <c r="AL56" s="173">
        <f>[1]企画!AN55</f>
        <v>0</v>
      </c>
      <c r="AM56" s="173">
        <f>[1]企画!AO55</f>
        <v>0</v>
      </c>
      <c r="AN56" s="173">
        <f>[1]企画!AP55</f>
        <v>0</v>
      </c>
      <c r="AO56" s="173">
        <f>[1]企画!AQ55</f>
        <v>0</v>
      </c>
      <c r="AP56" s="173">
        <f>[1]企画!AR55</f>
        <v>0</v>
      </c>
      <c r="AQ56" s="173">
        <f>[1]企画!AS55</f>
        <v>420</v>
      </c>
      <c r="AR56" s="173">
        <f t="shared" si="4"/>
        <v>420</v>
      </c>
      <c r="AS56" s="167"/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</row>
    <row r="57" spans="1:53" ht="24">
      <c r="A57" s="122">
        <f>[1]企画!B56</f>
        <v>0</v>
      </c>
      <c r="D57" s="173">
        <f>[1]企画!F56</f>
        <v>0</v>
      </c>
      <c r="E57" s="173">
        <f>[1]企画!G56</f>
        <v>0</v>
      </c>
      <c r="F57" s="173">
        <f>[1]企画!H56</f>
        <v>0</v>
      </c>
      <c r="G57" s="173">
        <f>[1]企画!I56</f>
        <v>0</v>
      </c>
      <c r="H57" s="173">
        <f>[1]企画!J56</f>
        <v>0</v>
      </c>
      <c r="I57" s="195">
        <f>[1]企画!K56</f>
        <v>0</v>
      </c>
      <c r="J57" s="173">
        <f>[1]企画!L56</f>
        <v>0</v>
      </c>
      <c r="K57" s="173">
        <f>[1]企画!M56</f>
        <v>0</v>
      </c>
      <c r="L57" s="173">
        <f>[1]企画!N56</f>
        <v>0</v>
      </c>
      <c r="M57" s="173">
        <f>[1]企画!O56</f>
        <v>0</v>
      </c>
      <c r="N57" s="173">
        <f>[1]企画!P56</f>
        <v>0</v>
      </c>
      <c r="O57" s="173">
        <f>[1]企画!Q56</f>
        <v>0</v>
      </c>
      <c r="P57" s="173">
        <f>[1]企画!R56</f>
        <v>0</v>
      </c>
      <c r="Q57" s="173">
        <f>[1]企画!S56</f>
        <v>0</v>
      </c>
      <c r="R57" s="173">
        <f>[1]企画!T56</f>
        <v>0</v>
      </c>
      <c r="S57" s="173">
        <f>[1]企画!U56</f>
        <v>0</v>
      </c>
      <c r="T57" s="173">
        <f>[1]企画!V56</f>
        <v>0</v>
      </c>
      <c r="U57" s="173">
        <f>[1]企画!W56</f>
        <v>0</v>
      </c>
      <c r="V57" s="173">
        <f>[1]企画!X56</f>
        <v>0</v>
      </c>
      <c r="W57" s="173" t="str">
        <f>[1]企画!Y56</f>
        <v>計画</v>
      </c>
      <c r="X57" s="173">
        <f>[1]企画!Z56</f>
        <v>0</v>
      </c>
      <c r="Y57" s="173">
        <f>[1]企画!AA56</f>
        <v>9169</v>
      </c>
      <c r="Z57" s="173">
        <f>[1]企画!AB56</f>
        <v>6892602</v>
      </c>
      <c r="AA57" s="173" t="str">
        <f>[1]企画!AC56</f>
        <v>22.8%</v>
      </c>
      <c r="AB57" s="173">
        <f>[1]企画!AD56</f>
        <v>1573223</v>
      </c>
      <c r="AC57" s="173">
        <f>[1]企画!AE56</f>
        <v>0</v>
      </c>
      <c r="AD57" s="173">
        <f>[1]企画!AF56</f>
        <v>0</v>
      </c>
      <c r="AE57" s="173">
        <f>[1]企画!AG56</f>
        <v>0</v>
      </c>
      <c r="AF57" s="173">
        <f>[1]企画!AH56</f>
        <v>0</v>
      </c>
      <c r="AG57" s="173">
        <f>[1]企画!AI56</f>
        <v>0</v>
      </c>
      <c r="AH57" s="173">
        <f>[1]企画!AJ56</f>
        <v>0</v>
      </c>
      <c r="AI57" s="173">
        <f>[1]企画!AK56</f>
        <v>0</v>
      </c>
      <c r="AJ57" s="173">
        <f>[1]企画!AL56</f>
        <v>0</v>
      </c>
      <c r="AK57" s="173">
        <f>[1]企画!AM56</f>
        <v>0</v>
      </c>
      <c r="AL57" s="173">
        <f>[1]企画!AN56</f>
        <v>0</v>
      </c>
      <c r="AM57" s="173">
        <f>[1]企画!AO56</f>
        <v>0</v>
      </c>
      <c r="AN57" s="173">
        <f>[1]企画!AP56</f>
        <v>0</v>
      </c>
      <c r="AO57" s="173">
        <f>[1]企画!AQ56</f>
        <v>0</v>
      </c>
      <c r="AP57" s="173">
        <f>[1]企画!AR56</f>
        <v>0</v>
      </c>
      <c r="AQ57" s="173">
        <f>[1]企画!AS56</f>
        <v>420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</row>
    <row r="58" spans="1:53" ht="24">
      <c r="A58" s="122">
        <f>[1]企画!B57</f>
        <v>0</v>
      </c>
      <c r="D58" s="173">
        <f>[1]企画!F57</f>
        <v>0</v>
      </c>
      <c r="E58" s="173">
        <f>[1]企画!G57</f>
        <v>0</v>
      </c>
      <c r="F58" s="173">
        <f>[1]企画!H57</f>
        <v>0</v>
      </c>
      <c r="G58" s="173">
        <f>[1]企画!I57</f>
        <v>0</v>
      </c>
      <c r="H58" s="173">
        <f>[1]企画!J57</f>
        <v>0</v>
      </c>
      <c r="I58" s="195">
        <f>[1]企画!K57</f>
        <v>0</v>
      </c>
      <c r="J58" s="173">
        <f>[1]企画!L57</f>
        <v>0</v>
      </c>
      <c r="K58" s="173">
        <f>[1]企画!M57</f>
        <v>0</v>
      </c>
      <c r="L58" s="173">
        <f>[1]企画!N57</f>
        <v>0</v>
      </c>
      <c r="M58" s="173">
        <f>[1]企画!O57</f>
        <v>0</v>
      </c>
      <c r="N58" s="173">
        <f>[1]企画!P57</f>
        <v>0</v>
      </c>
      <c r="O58" s="173">
        <f>[1]企画!Q57</f>
        <v>0</v>
      </c>
      <c r="P58" s="173">
        <f>[1]企画!R57</f>
        <v>0</v>
      </c>
      <c r="Q58" s="173">
        <f>[1]企画!S57</f>
        <v>0</v>
      </c>
      <c r="R58" s="173">
        <f>[1]企画!T57</f>
        <v>0</v>
      </c>
      <c r="S58" s="173">
        <f>[1]企画!U57</f>
        <v>0</v>
      </c>
      <c r="T58" s="173">
        <f>[1]企画!V57</f>
        <v>0</v>
      </c>
      <c r="U58" s="173">
        <f>[1]企画!W57</f>
        <v>0</v>
      </c>
      <c r="V58" s="173">
        <f>[1]企画!X57</f>
        <v>0</v>
      </c>
      <c r="W58" s="173" t="str">
        <f>[1]企画!Y57</f>
        <v>予算</v>
      </c>
      <c r="X58" s="173">
        <f>[1]企画!Z57</f>
        <v>0</v>
      </c>
      <c r="Y58" s="173">
        <f>[1]企画!AA57</f>
        <v>0</v>
      </c>
      <c r="Z58" s="173">
        <f>[1]企画!AB57</f>
        <v>6763000</v>
      </c>
      <c r="AA58" s="173" t="str">
        <f>[1]企画!AC57</f>
        <v>24.5%</v>
      </c>
      <c r="AB58" s="173">
        <f>[1]企画!AD57</f>
        <v>1660000</v>
      </c>
      <c r="AC58" s="173">
        <f>[1]企画!AE57</f>
        <v>0</v>
      </c>
      <c r="AD58" s="173">
        <f>[1]企画!AF57</f>
        <v>0</v>
      </c>
      <c r="AE58" s="173">
        <f>[1]企画!AG57</f>
        <v>0</v>
      </c>
      <c r="AF58" s="173">
        <f>[1]企画!AH57</f>
        <v>0</v>
      </c>
      <c r="AG58" s="173">
        <f>[1]企画!AI57</f>
        <v>0</v>
      </c>
      <c r="AH58" s="173">
        <f>[1]企画!AJ57</f>
        <v>0</v>
      </c>
      <c r="AI58" s="173">
        <f>[1]企画!AK57</f>
        <v>0</v>
      </c>
      <c r="AJ58" s="173">
        <f>[1]企画!AL57</f>
        <v>0</v>
      </c>
      <c r="AK58" s="173">
        <f>[1]企画!AM57</f>
        <v>0</v>
      </c>
      <c r="AL58" s="173">
        <f>[1]企画!AN57</f>
        <v>0</v>
      </c>
      <c r="AM58" s="173">
        <f>[1]企画!AO57</f>
        <v>0</v>
      </c>
      <c r="AN58" s="173">
        <f>[1]企画!AP57</f>
        <v>0</v>
      </c>
      <c r="AO58" s="173">
        <f>[1]企画!AQ57</f>
        <v>0</v>
      </c>
      <c r="AP58" s="173">
        <f>[1]企画!AR57</f>
        <v>0</v>
      </c>
      <c r="AQ58" s="173">
        <f>[1]企画!AS57</f>
        <v>420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</row>
    <row r="59" spans="1:53">
      <c r="D59" s="173">
        <f>[1]企画!F58</f>
        <v>0</v>
      </c>
      <c r="E59" s="173">
        <f>[1]企画!G58</f>
        <v>0</v>
      </c>
      <c r="F59" s="173">
        <f>[1]企画!H58</f>
        <v>0</v>
      </c>
      <c r="G59" s="173">
        <f>[1]企画!I58</f>
        <v>0</v>
      </c>
      <c r="H59" s="173">
        <f>[1]企画!J58</f>
        <v>0</v>
      </c>
      <c r="I59" s="195">
        <f>[1]企画!K58</f>
        <v>0</v>
      </c>
      <c r="J59" s="173">
        <f>[1]企画!L58</f>
        <v>0</v>
      </c>
      <c r="K59" s="173">
        <f>[1]企画!M58</f>
        <v>0</v>
      </c>
      <c r="L59" s="173">
        <f>[1]企画!N58</f>
        <v>0</v>
      </c>
      <c r="M59" s="173">
        <f>[1]企画!O58</f>
        <v>0</v>
      </c>
      <c r="N59" s="173">
        <f>[1]企画!P58</f>
        <v>0</v>
      </c>
      <c r="O59" s="173">
        <f>[1]企画!Q58</f>
        <v>0</v>
      </c>
      <c r="P59" s="173">
        <f>[1]企画!R58</f>
        <v>0</v>
      </c>
      <c r="Q59" s="173">
        <f>[1]企画!S58</f>
        <v>0</v>
      </c>
      <c r="R59" s="173">
        <f>[1]企画!T58</f>
        <v>0</v>
      </c>
      <c r="S59" s="173">
        <f>[1]企画!U58</f>
        <v>0</v>
      </c>
      <c r="T59" s="173">
        <f>[1]企画!V58</f>
        <v>0</v>
      </c>
      <c r="U59" s="173">
        <f>[1]企画!W58</f>
        <v>0</v>
      </c>
      <c r="V59" s="173">
        <f>[1]企画!X58</f>
        <v>0</v>
      </c>
      <c r="W59" s="173">
        <f>[1]企画!Y58</f>
        <v>0</v>
      </c>
      <c r="X59" s="173">
        <f>[1]企画!Z58</f>
        <v>0</v>
      </c>
      <c r="Y59" s="173">
        <f>[1]企画!AA58</f>
        <v>0</v>
      </c>
      <c r="Z59" s="173">
        <f>[1]企画!AB58</f>
        <v>101.9</v>
      </c>
      <c r="AA59" s="173">
        <f>[1]企画!AC58</f>
        <v>0</v>
      </c>
      <c r="AB59" s="173">
        <f>[1]企画!AD58</f>
        <v>94.8</v>
      </c>
      <c r="AC59" s="173">
        <f>[1]企画!AE58</f>
        <v>0</v>
      </c>
      <c r="AD59" s="173">
        <f>[1]企画!AF58</f>
        <v>0</v>
      </c>
      <c r="AE59" s="173">
        <f>[1]企画!AG58</f>
        <v>0</v>
      </c>
      <c r="AF59" s="173">
        <f>[1]企画!AH58</f>
        <v>0</v>
      </c>
      <c r="AG59" s="173">
        <f>[1]企画!AI58</f>
        <v>0</v>
      </c>
      <c r="AH59" s="173">
        <f>[1]企画!AJ58</f>
        <v>0</v>
      </c>
      <c r="AI59" s="173">
        <f>[1]企画!AK58</f>
        <v>0</v>
      </c>
      <c r="AJ59" s="173">
        <f>[1]企画!AL58</f>
        <v>0</v>
      </c>
      <c r="AK59" s="173">
        <f>[1]企画!AM58</f>
        <v>0</v>
      </c>
      <c r="AL59" s="173">
        <f>[1]企画!AN58</f>
        <v>0</v>
      </c>
      <c r="AM59" s="173">
        <f>[1]企画!AO58</f>
        <v>0</v>
      </c>
      <c r="AN59" s="173">
        <f>[1]企画!AP58</f>
        <v>0</v>
      </c>
      <c r="AO59" s="173">
        <f>[1]企画!AQ58</f>
        <v>0</v>
      </c>
      <c r="AP59" s="173">
        <f>[1]企画!AR58</f>
        <v>0</v>
      </c>
      <c r="AQ59" s="173">
        <f>[1]企画!AS58</f>
        <v>420</v>
      </c>
      <c r="AR59" s="2">
        <v>1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</row>
    <row r="60" spans="1:53">
      <c r="D60" s="173">
        <f>[1]企画!F59</f>
        <v>0</v>
      </c>
      <c r="E60" s="173">
        <f>[1]企画!G59</f>
        <v>0</v>
      </c>
      <c r="F60" s="173">
        <f>[1]企画!H59</f>
        <v>0</v>
      </c>
      <c r="G60" s="173">
        <f>[1]企画!I59</f>
        <v>0</v>
      </c>
      <c r="H60" s="173">
        <f>[1]企画!J59</f>
        <v>0</v>
      </c>
      <c r="I60" s="195">
        <f>[1]企画!K59</f>
        <v>52</v>
      </c>
      <c r="J60" s="173">
        <f>[1]企画!L59</f>
        <v>0</v>
      </c>
      <c r="K60" s="173">
        <f>[1]企画!M59</f>
        <v>0</v>
      </c>
      <c r="L60" s="173">
        <f>[1]企画!N59</f>
        <v>0</v>
      </c>
      <c r="M60" s="173">
        <f>[1]企画!O59</f>
        <v>0</v>
      </c>
      <c r="N60" s="173">
        <f>[1]企画!P59</f>
        <v>0</v>
      </c>
      <c r="O60" s="173">
        <f>[1]企画!Q59</f>
        <v>0</v>
      </c>
      <c r="P60" s="173">
        <f>[1]企画!R59</f>
        <v>0</v>
      </c>
      <c r="Q60" s="173">
        <f>[1]企画!S59</f>
        <v>0</v>
      </c>
      <c r="R60" s="173">
        <f>[1]企画!T59</f>
        <v>0</v>
      </c>
      <c r="S60" s="173">
        <f>[1]企画!U59</f>
        <v>0</v>
      </c>
      <c r="T60" s="173">
        <f>[1]企画!V59</f>
        <v>0</v>
      </c>
      <c r="U60" s="173">
        <f>[1]企画!W59</f>
        <v>0</v>
      </c>
      <c r="V60" s="173">
        <f>[1]企画!X59</f>
        <v>0</v>
      </c>
      <c r="W60" s="173" t="str">
        <f>[1]企画!Y59</f>
        <v>前年</v>
      </c>
      <c r="X60" s="173">
        <f>[1]企画!Z59</f>
        <v>0</v>
      </c>
      <c r="Y60" s="173">
        <f>[1]企画!AA59</f>
        <v>0</v>
      </c>
      <c r="Z60" s="173">
        <f>[1]企画!AB59</f>
        <v>0</v>
      </c>
      <c r="AA60" s="173" t="str">
        <f>[1]企画!AC59</f>
        <v/>
      </c>
      <c r="AB60" s="173">
        <f>[1]企画!AD59</f>
        <v>0</v>
      </c>
      <c r="AC60" s="173">
        <f>[1]企画!AE59</f>
        <v>0</v>
      </c>
      <c r="AD60" s="173">
        <f>[1]企画!AF59</f>
        <v>0</v>
      </c>
      <c r="AE60" s="173">
        <f>[1]企画!AG59</f>
        <v>0</v>
      </c>
      <c r="AF60" s="173">
        <f>[1]企画!AH59</f>
        <v>0</v>
      </c>
      <c r="AG60" s="173">
        <f>[1]企画!AI59</f>
        <v>0</v>
      </c>
      <c r="AH60" s="173">
        <f>[1]企画!AJ59</f>
        <v>0</v>
      </c>
      <c r="AI60" s="173">
        <f>[1]企画!AK59</f>
        <v>0</v>
      </c>
      <c r="AJ60" s="173">
        <f>[1]企画!AL59</f>
        <v>0</v>
      </c>
      <c r="AK60" s="173">
        <f>[1]企画!AM59</f>
        <v>0</v>
      </c>
      <c r="AL60" s="173">
        <f>[1]企画!AN59</f>
        <v>0</v>
      </c>
      <c r="AM60" s="173">
        <f>[1]企画!AO59</f>
        <v>0</v>
      </c>
      <c r="AN60" s="173">
        <f>[1]企画!AP59</f>
        <v>0</v>
      </c>
      <c r="AO60" s="173">
        <f>[1]企画!AQ59</f>
        <v>0</v>
      </c>
      <c r="AP60" s="173">
        <f>[1]企画!AR59</f>
        <v>0</v>
      </c>
      <c r="AQ60" s="173">
        <f>[1]企画!AS59</f>
        <v>420</v>
      </c>
      <c r="AR60" s="2">
        <v>2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</row>
    <row r="61" spans="1:53">
      <c r="D61" s="173">
        <f>[1]企画!F60</f>
        <v>0</v>
      </c>
      <c r="E61" s="173">
        <f>[1]企画!G60</f>
        <v>0</v>
      </c>
      <c r="F61" s="173">
        <f>[1]企画!H60</f>
        <v>0</v>
      </c>
      <c r="G61" s="173">
        <f>[1]企画!I60</f>
        <v>0</v>
      </c>
      <c r="H61" s="173">
        <f>[1]企画!J60</f>
        <v>0</v>
      </c>
      <c r="I61" s="195">
        <f>[1]企画!K60</f>
        <v>0</v>
      </c>
      <c r="J61" s="173">
        <f>[1]企画!L60</f>
        <v>0</v>
      </c>
      <c r="K61" s="173">
        <f>[1]企画!M60</f>
        <v>0</v>
      </c>
      <c r="L61" s="173">
        <f>[1]企画!N60</f>
        <v>0</v>
      </c>
      <c r="M61" s="173">
        <f>[1]企画!O60</f>
        <v>0</v>
      </c>
      <c r="N61" s="173">
        <f>[1]企画!P60</f>
        <v>0</v>
      </c>
      <c r="O61" s="173">
        <f>[1]企画!Q60</f>
        <v>0</v>
      </c>
      <c r="P61" s="173">
        <f>[1]企画!R60</f>
        <v>0</v>
      </c>
      <c r="Q61" s="173">
        <f>[1]企画!S60</f>
        <v>0</v>
      </c>
      <c r="R61" s="173">
        <f>[1]企画!T60</f>
        <v>0</v>
      </c>
      <c r="S61" s="173">
        <f>[1]企画!U60</f>
        <v>0</v>
      </c>
      <c r="T61" s="173">
        <f>[1]企画!V60</f>
        <v>0</v>
      </c>
      <c r="U61" s="173">
        <f>[1]企画!W60</f>
        <v>0</v>
      </c>
      <c r="V61" s="173">
        <f>[1]企画!X60</f>
        <v>0</v>
      </c>
      <c r="W61" s="173">
        <f>[1]企画!Y60</f>
        <v>0</v>
      </c>
      <c r="X61" s="173">
        <f>[1]企画!Z60</f>
        <v>0</v>
      </c>
      <c r="Y61" s="173">
        <f>[1]企画!AA60</f>
        <v>0</v>
      </c>
      <c r="Z61" s="173">
        <f>[1]企画!AB60</f>
        <v>0</v>
      </c>
      <c r="AA61" s="173">
        <f>[1]企画!AC60</f>
        <v>0</v>
      </c>
      <c r="AB61" s="173">
        <f>[1]企画!AD60</f>
        <v>0</v>
      </c>
      <c r="AC61" s="173">
        <f>[1]企画!AE60</f>
        <v>0</v>
      </c>
      <c r="AD61" s="173">
        <f>[1]企画!AF60</f>
        <v>0</v>
      </c>
      <c r="AE61" s="173">
        <f>[1]企画!AG60</f>
        <v>0</v>
      </c>
      <c r="AF61" s="173">
        <f>[1]企画!AH60</f>
        <v>0</v>
      </c>
      <c r="AG61" s="173">
        <f>[1]企画!AI60</f>
        <v>0</v>
      </c>
      <c r="AH61" s="173">
        <f>[1]企画!AJ60</f>
        <v>0</v>
      </c>
      <c r="AI61" s="173">
        <f>[1]企画!AK60</f>
        <v>0</v>
      </c>
      <c r="AJ61" s="173">
        <f>[1]企画!AL60</f>
        <v>0</v>
      </c>
      <c r="AK61" s="173">
        <f>[1]企画!AM60</f>
        <v>0</v>
      </c>
      <c r="AL61" s="173">
        <f>[1]企画!AN60</f>
        <v>0</v>
      </c>
      <c r="AM61" s="173">
        <f>[1]企画!AO60</f>
        <v>0</v>
      </c>
      <c r="AN61" s="173">
        <f>[1]企画!AP60</f>
        <v>0</v>
      </c>
      <c r="AO61" s="173">
        <f>[1]企画!AQ60</f>
        <v>0</v>
      </c>
      <c r="AP61" s="173">
        <f>[1]企画!AR60</f>
        <v>0</v>
      </c>
      <c r="AQ61" s="173">
        <f>[1]企画!AS60</f>
        <v>420</v>
      </c>
      <c r="AR61" s="2">
        <v>3</v>
      </c>
    </row>
    <row r="62" spans="1:53">
      <c r="D62" s="173">
        <f>[1]企画!F61</f>
        <v>0</v>
      </c>
      <c r="E62" s="173">
        <f>[1]企画!G61</f>
        <v>0</v>
      </c>
      <c r="F62" s="173">
        <f>[1]企画!H61</f>
        <v>0</v>
      </c>
      <c r="G62" s="173">
        <f>[1]企画!I61</f>
        <v>0</v>
      </c>
      <c r="H62" s="173">
        <f>[1]企画!J61</f>
        <v>0</v>
      </c>
      <c r="I62" s="195">
        <f>[1]企画!K61</f>
        <v>0</v>
      </c>
      <c r="J62" s="173">
        <f>[1]企画!L61</f>
        <v>0</v>
      </c>
      <c r="K62" s="173">
        <f>[1]企画!M61</f>
        <v>0</v>
      </c>
      <c r="L62" s="173">
        <f>[1]企画!N61</f>
        <v>0</v>
      </c>
      <c r="M62" s="173">
        <f>[1]企画!O61</f>
        <v>0</v>
      </c>
      <c r="N62" s="173">
        <f>[1]企画!P61</f>
        <v>0</v>
      </c>
      <c r="O62" s="173">
        <f>[1]企画!Q61</f>
        <v>0</v>
      </c>
      <c r="P62" s="173">
        <f>[1]企画!R61</f>
        <v>0</v>
      </c>
      <c r="Q62" s="173">
        <f>[1]企画!S61</f>
        <v>0</v>
      </c>
      <c r="R62" s="173">
        <f>[1]企画!T61</f>
        <v>0</v>
      </c>
      <c r="S62" s="173">
        <f>[1]企画!U61</f>
        <v>0</v>
      </c>
      <c r="T62" s="173">
        <f>[1]企画!V61</f>
        <v>0</v>
      </c>
      <c r="U62" s="173">
        <f>[1]企画!W61</f>
        <v>0</v>
      </c>
      <c r="V62" s="173">
        <f>[1]企画!X61</f>
        <v>0</v>
      </c>
      <c r="W62" s="173">
        <f>[1]企画!Y61</f>
        <v>0</v>
      </c>
      <c r="X62" s="173">
        <f>[1]企画!Z61</f>
        <v>0</v>
      </c>
      <c r="Y62" s="173">
        <f>[1]企画!AA61</f>
        <v>0</v>
      </c>
      <c r="Z62" s="173">
        <f>[1]企画!AB61</f>
        <v>0</v>
      </c>
      <c r="AA62" s="173">
        <f>[1]企画!AC61</f>
        <v>0</v>
      </c>
      <c r="AB62" s="173">
        <f>[1]企画!AD61</f>
        <v>0</v>
      </c>
      <c r="AC62" s="173">
        <f>[1]企画!AE61</f>
        <v>0</v>
      </c>
      <c r="AD62" s="173">
        <f>[1]企画!AF61</f>
        <v>0</v>
      </c>
      <c r="AE62" s="173">
        <f>[1]企画!AG61</f>
        <v>0</v>
      </c>
      <c r="AF62" s="173">
        <f>[1]企画!AH61</f>
        <v>0</v>
      </c>
      <c r="AG62" s="173">
        <f>[1]企画!AI61</f>
        <v>0</v>
      </c>
      <c r="AH62" s="173">
        <f>[1]企画!AJ61</f>
        <v>0</v>
      </c>
      <c r="AI62" s="173">
        <f>[1]企画!AK61</f>
        <v>0</v>
      </c>
      <c r="AJ62" s="173">
        <f>[1]企画!AL61</f>
        <v>0</v>
      </c>
      <c r="AK62" s="173">
        <f>[1]企画!AM61</f>
        <v>0</v>
      </c>
      <c r="AL62" s="173">
        <f>[1]企画!AN61</f>
        <v>0</v>
      </c>
      <c r="AM62" s="173">
        <f>[1]企画!AO61</f>
        <v>0</v>
      </c>
      <c r="AN62" s="173">
        <f>[1]企画!AP61</f>
        <v>0</v>
      </c>
      <c r="AO62" s="173">
        <f>[1]企画!AQ61</f>
        <v>0</v>
      </c>
      <c r="AP62" s="173">
        <f>[1]企画!AR61</f>
        <v>0</v>
      </c>
      <c r="AQ62" s="173">
        <f>[1]企画!AS61</f>
        <v>420</v>
      </c>
      <c r="AR62" s="2">
        <v>4</v>
      </c>
    </row>
    <row r="63" spans="1:53">
      <c r="D63" s="173">
        <f>[1]企画!F62</f>
        <v>0</v>
      </c>
      <c r="E63" s="173">
        <f>[1]企画!G62</f>
        <v>0</v>
      </c>
      <c r="F63" s="173">
        <f>[1]企画!H62</f>
        <v>0</v>
      </c>
      <c r="G63" s="173">
        <f>[1]企画!I62</f>
        <v>0</v>
      </c>
      <c r="H63" s="173">
        <f>[1]企画!J62</f>
        <v>0</v>
      </c>
      <c r="I63" s="195">
        <f>[1]企画!K62</f>
        <v>0</v>
      </c>
      <c r="J63" s="173">
        <f>[1]企画!L62</f>
        <v>0</v>
      </c>
      <c r="K63" s="173">
        <f>[1]企画!M62</f>
        <v>0</v>
      </c>
      <c r="L63" s="173">
        <f>[1]企画!N62</f>
        <v>0</v>
      </c>
      <c r="M63" s="173">
        <f>[1]企画!O62</f>
        <v>0</v>
      </c>
      <c r="N63" s="173">
        <f>[1]企画!P62</f>
        <v>0</v>
      </c>
      <c r="O63" s="173">
        <f>[1]企画!Q62</f>
        <v>0</v>
      </c>
      <c r="P63" s="173">
        <f>[1]企画!R62</f>
        <v>0</v>
      </c>
      <c r="Q63" s="173">
        <f>[1]企画!S62</f>
        <v>0</v>
      </c>
      <c r="R63" s="173">
        <f>[1]企画!T62</f>
        <v>0</v>
      </c>
      <c r="S63" s="173">
        <f>[1]企画!U62</f>
        <v>0</v>
      </c>
      <c r="T63" s="173">
        <f>[1]企画!V62</f>
        <v>0</v>
      </c>
      <c r="U63" s="173">
        <f>[1]企画!W62</f>
        <v>0</v>
      </c>
      <c r="V63" s="173">
        <f>[1]企画!X62</f>
        <v>0</v>
      </c>
      <c r="W63" s="173">
        <f>[1]企画!Y62</f>
        <v>0</v>
      </c>
      <c r="X63" s="173">
        <f>[1]企画!Z62</f>
        <v>0</v>
      </c>
      <c r="Y63" s="173">
        <f>[1]企画!AA62</f>
        <v>0</v>
      </c>
      <c r="Z63" s="173">
        <f>[1]企画!AB62</f>
        <v>0</v>
      </c>
      <c r="AA63" s="173">
        <f>[1]企画!AC62</f>
        <v>0</v>
      </c>
      <c r="AB63" s="173">
        <f>[1]企画!AD62</f>
        <v>0</v>
      </c>
      <c r="AC63" s="173">
        <f>[1]企画!AE62</f>
        <v>0</v>
      </c>
      <c r="AD63" s="173">
        <f>[1]企画!AF62</f>
        <v>0</v>
      </c>
      <c r="AE63" s="173">
        <f>[1]企画!AG62</f>
        <v>0</v>
      </c>
      <c r="AF63" s="173">
        <f>[1]企画!AH62</f>
        <v>0</v>
      </c>
      <c r="AG63" s="173">
        <f>[1]企画!AI62</f>
        <v>0</v>
      </c>
      <c r="AH63" s="173">
        <f>[1]企画!AJ62</f>
        <v>0</v>
      </c>
      <c r="AI63" s="173">
        <f>[1]企画!AK62</f>
        <v>0</v>
      </c>
      <c r="AJ63" s="173">
        <f>[1]企画!AL62</f>
        <v>0</v>
      </c>
      <c r="AK63" s="173">
        <f>[1]企画!AM62</f>
        <v>0</v>
      </c>
      <c r="AL63" s="173">
        <f>[1]企画!AN62</f>
        <v>0</v>
      </c>
      <c r="AM63" s="173">
        <f>[1]企画!AO62</f>
        <v>0</v>
      </c>
      <c r="AN63" s="173">
        <f>[1]企画!AP62</f>
        <v>0</v>
      </c>
      <c r="AO63" s="173">
        <f>[1]企画!AQ62</f>
        <v>0</v>
      </c>
      <c r="AP63" s="173">
        <f>[1]企画!AR62</f>
        <v>0</v>
      </c>
      <c r="AQ63" s="173">
        <f>[1]企画!AS62</f>
        <v>420</v>
      </c>
      <c r="AR63" s="2">
        <v>5</v>
      </c>
    </row>
    <row r="64" spans="1:53">
      <c r="D64" s="173">
        <f>[1]企画!F63</f>
        <v>0</v>
      </c>
      <c r="E64" s="173">
        <f>[1]企画!G63</f>
        <v>0</v>
      </c>
      <c r="F64" s="173">
        <f>[1]企画!H63</f>
        <v>0</v>
      </c>
      <c r="G64" s="173">
        <f>[1]企画!I63</f>
        <v>0</v>
      </c>
      <c r="H64" s="173">
        <f>[1]企画!J63</f>
        <v>0</v>
      </c>
      <c r="I64" s="195">
        <f>[1]企画!K63</f>
        <v>0</v>
      </c>
      <c r="J64" s="173">
        <f>[1]企画!L63</f>
        <v>0</v>
      </c>
      <c r="K64" s="173">
        <f>[1]企画!M63</f>
        <v>0</v>
      </c>
      <c r="L64" s="173">
        <f>[1]企画!N63</f>
        <v>0</v>
      </c>
      <c r="M64" s="173">
        <f>[1]企画!O63</f>
        <v>0</v>
      </c>
      <c r="N64" s="173">
        <f>[1]企画!P63</f>
        <v>0</v>
      </c>
      <c r="O64" s="173">
        <f>[1]企画!Q63</f>
        <v>0</v>
      </c>
      <c r="P64" s="173">
        <f>[1]企画!R63</f>
        <v>0</v>
      </c>
      <c r="Q64" s="173">
        <f>[1]企画!S63</f>
        <v>0</v>
      </c>
      <c r="R64" s="173">
        <f>[1]企画!T63</f>
        <v>0</v>
      </c>
      <c r="S64" s="173">
        <f>[1]企画!U63</f>
        <v>0</v>
      </c>
      <c r="T64" s="173">
        <f>[1]企画!V63</f>
        <v>0</v>
      </c>
      <c r="U64" s="173">
        <f>[1]企画!W63</f>
        <v>0</v>
      </c>
      <c r="V64" s="173">
        <f>[1]企画!X63</f>
        <v>0</v>
      </c>
      <c r="W64" s="173">
        <f>[1]企画!Y63</f>
        <v>0</v>
      </c>
      <c r="X64" s="173">
        <f>[1]企画!Z63</f>
        <v>0</v>
      </c>
      <c r="Y64" s="173">
        <f>[1]企画!AA63</f>
        <v>0</v>
      </c>
      <c r="Z64" s="173">
        <f>[1]企画!AB63</f>
        <v>0</v>
      </c>
      <c r="AA64" s="173">
        <f>[1]企画!AC63</f>
        <v>0</v>
      </c>
      <c r="AB64" s="173">
        <f>[1]企画!AD63</f>
        <v>0</v>
      </c>
      <c r="AC64" s="173">
        <f>[1]企画!AE63</f>
        <v>0</v>
      </c>
      <c r="AD64" s="173">
        <f>[1]企画!AF63</f>
        <v>0</v>
      </c>
      <c r="AE64" s="173">
        <f>[1]企画!AG63</f>
        <v>0</v>
      </c>
      <c r="AF64" s="173">
        <f>[1]企画!AH63</f>
        <v>0</v>
      </c>
      <c r="AG64" s="173">
        <f>[1]企画!AI63</f>
        <v>0</v>
      </c>
      <c r="AH64" s="173">
        <f>[1]企画!AJ63</f>
        <v>0</v>
      </c>
      <c r="AI64" s="173">
        <f>[1]企画!AK63</f>
        <v>0</v>
      </c>
      <c r="AJ64" s="173">
        <f>[1]企画!AL63</f>
        <v>0</v>
      </c>
      <c r="AK64" s="173">
        <f>[1]企画!AM63</f>
        <v>0</v>
      </c>
      <c r="AL64" s="173">
        <f>[1]企画!AN63</f>
        <v>0</v>
      </c>
      <c r="AM64" s="173">
        <f>[1]企画!AO63</f>
        <v>0</v>
      </c>
      <c r="AN64" s="173">
        <f>[1]企画!AP63</f>
        <v>0</v>
      </c>
      <c r="AO64" s="173">
        <f>[1]企画!AQ63</f>
        <v>0</v>
      </c>
      <c r="AP64" s="173">
        <f>[1]企画!AR63</f>
        <v>0</v>
      </c>
      <c r="AQ64" s="173">
        <f>[1]企画!AS63</f>
        <v>420</v>
      </c>
      <c r="AR64" s="2">
        <v>6</v>
      </c>
    </row>
    <row r="65" spans="4:44">
      <c r="D65" s="173">
        <f>[1]企画!F64</f>
        <v>0</v>
      </c>
      <c r="E65" s="173">
        <f>[1]企画!G64</f>
        <v>0</v>
      </c>
      <c r="F65" s="173">
        <f>[1]企画!H64</f>
        <v>0</v>
      </c>
      <c r="G65" s="173">
        <f>[1]企画!I64</f>
        <v>0</v>
      </c>
      <c r="H65" s="173">
        <f>[1]企画!J64</f>
        <v>0</v>
      </c>
      <c r="I65" s="195">
        <f>[1]企画!K64</f>
        <v>0</v>
      </c>
      <c r="J65" s="173">
        <f>[1]企画!L64</f>
        <v>0</v>
      </c>
      <c r="K65" s="173">
        <f>[1]企画!M64</f>
        <v>0</v>
      </c>
      <c r="L65" s="173">
        <f>[1]企画!N64</f>
        <v>0</v>
      </c>
      <c r="M65" s="173">
        <f>[1]企画!O64</f>
        <v>0</v>
      </c>
      <c r="N65" s="173">
        <f>[1]企画!P64</f>
        <v>0</v>
      </c>
      <c r="O65" s="173">
        <f>[1]企画!Q64</f>
        <v>0</v>
      </c>
      <c r="P65" s="173">
        <f>[1]企画!R64</f>
        <v>0</v>
      </c>
      <c r="Q65" s="173">
        <f>[1]企画!S64</f>
        <v>0</v>
      </c>
      <c r="R65" s="173">
        <f>[1]企画!T64</f>
        <v>0</v>
      </c>
      <c r="S65" s="173">
        <f>[1]企画!U64</f>
        <v>0</v>
      </c>
      <c r="T65" s="173">
        <f>[1]企画!V64</f>
        <v>0</v>
      </c>
      <c r="U65" s="173">
        <f>[1]企画!W64</f>
        <v>0</v>
      </c>
      <c r="V65" s="173">
        <f>[1]企画!X64</f>
        <v>0</v>
      </c>
      <c r="W65" s="173">
        <f>[1]企画!Y64</f>
        <v>0</v>
      </c>
      <c r="X65" s="173">
        <f>[1]企画!Z64</f>
        <v>0</v>
      </c>
      <c r="Y65" s="173">
        <f>[1]企画!AA64</f>
        <v>0</v>
      </c>
      <c r="Z65" s="173">
        <f>[1]企画!AB64</f>
        <v>0</v>
      </c>
      <c r="AA65" s="173">
        <f>[1]企画!AC64</f>
        <v>0</v>
      </c>
      <c r="AB65" s="173">
        <f>[1]企画!AD64</f>
        <v>0</v>
      </c>
      <c r="AC65" s="173">
        <f>[1]企画!AE64</f>
        <v>0</v>
      </c>
      <c r="AD65" s="173">
        <f>[1]企画!AF64</f>
        <v>0</v>
      </c>
      <c r="AE65" s="173">
        <f>[1]企画!AG64</f>
        <v>0</v>
      </c>
      <c r="AF65" s="173">
        <f>[1]企画!AH64</f>
        <v>0</v>
      </c>
      <c r="AG65" s="173">
        <f>[1]企画!AI64</f>
        <v>0</v>
      </c>
      <c r="AH65" s="173">
        <f>[1]企画!AJ64</f>
        <v>0</v>
      </c>
      <c r="AI65" s="173">
        <f>[1]企画!AK64</f>
        <v>0</v>
      </c>
      <c r="AJ65" s="173">
        <f>[1]企画!AL64</f>
        <v>0</v>
      </c>
      <c r="AK65" s="173">
        <f>[1]企画!AM64</f>
        <v>0</v>
      </c>
      <c r="AL65" s="173">
        <f>[1]企画!AN64</f>
        <v>0</v>
      </c>
      <c r="AM65" s="173">
        <f>[1]企画!AO64</f>
        <v>0</v>
      </c>
      <c r="AN65" s="173">
        <f>[1]企画!AP64</f>
        <v>0</v>
      </c>
      <c r="AO65" s="173">
        <f>[1]企画!AQ64</f>
        <v>0</v>
      </c>
      <c r="AP65" s="173">
        <f>[1]企画!AR64</f>
        <v>0</v>
      </c>
      <c r="AQ65" s="173">
        <f>[1]企画!AS64</f>
        <v>420</v>
      </c>
      <c r="AR65" s="2">
        <v>7</v>
      </c>
    </row>
    <row r="66" spans="4:44">
      <c r="D66" s="173">
        <f>[1]企画!F65</f>
        <v>0</v>
      </c>
      <c r="E66" s="173">
        <f>[1]企画!G65</f>
        <v>0</v>
      </c>
      <c r="F66" s="173">
        <f>[1]企画!H65</f>
        <v>0</v>
      </c>
      <c r="G66" s="173">
        <f>[1]企画!I65</f>
        <v>0</v>
      </c>
      <c r="H66" s="173">
        <f>[1]企画!J65</f>
        <v>0</v>
      </c>
      <c r="I66" s="195">
        <f>[1]企画!K65</f>
        <v>0</v>
      </c>
      <c r="J66" s="173">
        <f>[1]企画!L65</f>
        <v>0</v>
      </c>
      <c r="K66" s="173">
        <f>[1]企画!M65</f>
        <v>0</v>
      </c>
      <c r="L66" s="173">
        <f>[1]企画!N65</f>
        <v>0</v>
      </c>
      <c r="M66" s="173">
        <f>[1]企画!O65</f>
        <v>0</v>
      </c>
      <c r="N66" s="173">
        <f>[1]企画!P65</f>
        <v>0</v>
      </c>
      <c r="O66" s="173">
        <f>[1]企画!Q65</f>
        <v>0</v>
      </c>
      <c r="P66" s="173">
        <f>[1]企画!R65</f>
        <v>0</v>
      </c>
      <c r="Q66" s="173">
        <f>[1]企画!S65</f>
        <v>0</v>
      </c>
      <c r="R66" s="173">
        <f>[1]企画!T65</f>
        <v>0</v>
      </c>
      <c r="S66" s="173">
        <f>[1]企画!U65</f>
        <v>0</v>
      </c>
      <c r="T66" s="173">
        <f>[1]企画!V65</f>
        <v>0</v>
      </c>
      <c r="U66" s="173">
        <f>[1]企画!W65</f>
        <v>0</v>
      </c>
      <c r="V66" s="173">
        <f>[1]企画!X65</f>
        <v>0</v>
      </c>
      <c r="W66" s="173">
        <f>[1]企画!Y65</f>
        <v>0</v>
      </c>
      <c r="X66" s="173">
        <f>[1]企画!Z65</f>
        <v>0</v>
      </c>
      <c r="Y66" s="173">
        <f>[1]企画!AA65</f>
        <v>0</v>
      </c>
      <c r="Z66" s="173">
        <f>[1]企画!AB65</f>
        <v>0</v>
      </c>
      <c r="AA66" s="173">
        <f>[1]企画!AC65</f>
        <v>0</v>
      </c>
      <c r="AB66" s="173">
        <f>[1]企画!AD65</f>
        <v>0</v>
      </c>
      <c r="AC66" s="173">
        <f>[1]企画!AE65</f>
        <v>0</v>
      </c>
      <c r="AD66" s="173">
        <f>[1]企画!AF65</f>
        <v>0</v>
      </c>
      <c r="AE66" s="173">
        <f>[1]企画!AG65</f>
        <v>0</v>
      </c>
      <c r="AF66" s="173">
        <f>[1]企画!AH65</f>
        <v>0</v>
      </c>
      <c r="AG66" s="173">
        <f>[1]企画!AI65</f>
        <v>0</v>
      </c>
      <c r="AH66" s="173">
        <f>[1]企画!AJ65</f>
        <v>0</v>
      </c>
      <c r="AI66" s="173">
        <f>[1]企画!AK65</f>
        <v>0</v>
      </c>
      <c r="AJ66" s="173">
        <f>[1]企画!AL65</f>
        <v>0</v>
      </c>
      <c r="AK66" s="173">
        <f>[1]企画!AM65</f>
        <v>0</v>
      </c>
      <c r="AL66" s="173">
        <f>[1]企画!AN65</f>
        <v>0</v>
      </c>
      <c r="AM66" s="173">
        <f>[1]企画!AO65</f>
        <v>0</v>
      </c>
      <c r="AN66" s="173">
        <f>[1]企画!AP65</f>
        <v>0</v>
      </c>
      <c r="AO66" s="173">
        <f>[1]企画!AQ65</f>
        <v>0</v>
      </c>
      <c r="AP66" s="173">
        <f>[1]企画!AR65</f>
        <v>0</v>
      </c>
      <c r="AQ66" s="173">
        <f>[1]企画!AS65</f>
        <v>420</v>
      </c>
      <c r="AR66" s="2">
        <v>8</v>
      </c>
    </row>
    <row r="67" spans="4:44">
      <c r="D67" s="173">
        <f>[1]企画!F66</f>
        <v>0</v>
      </c>
      <c r="E67" s="173">
        <f>[1]企画!G66</f>
        <v>0</v>
      </c>
      <c r="F67" s="173">
        <f>[1]企画!H66</f>
        <v>0</v>
      </c>
      <c r="G67" s="173">
        <f>[1]企画!I66</f>
        <v>0</v>
      </c>
      <c r="H67" s="173">
        <f>[1]企画!J66</f>
        <v>0</v>
      </c>
      <c r="I67" s="195">
        <f>[1]企画!K66</f>
        <v>0</v>
      </c>
      <c r="J67" s="173">
        <f>[1]企画!L66</f>
        <v>0</v>
      </c>
      <c r="K67" s="173">
        <f>[1]企画!M66</f>
        <v>0</v>
      </c>
      <c r="L67" s="173">
        <f>[1]企画!N66</f>
        <v>0</v>
      </c>
      <c r="M67" s="173">
        <f>[1]企画!O66</f>
        <v>0</v>
      </c>
      <c r="N67" s="173">
        <f>[1]企画!P66</f>
        <v>0</v>
      </c>
      <c r="O67" s="173">
        <f>[1]企画!Q66</f>
        <v>0</v>
      </c>
      <c r="P67" s="173">
        <f>[1]企画!R66</f>
        <v>0</v>
      </c>
      <c r="Q67" s="173">
        <f>[1]企画!S66</f>
        <v>0</v>
      </c>
      <c r="R67" s="173">
        <f>[1]企画!T66</f>
        <v>0</v>
      </c>
      <c r="S67" s="173">
        <f>[1]企画!U66</f>
        <v>0</v>
      </c>
      <c r="T67" s="173">
        <f>[1]企画!V66</f>
        <v>0</v>
      </c>
      <c r="U67" s="173">
        <f>[1]企画!W66</f>
        <v>0</v>
      </c>
      <c r="V67" s="173">
        <f>[1]企画!X66</f>
        <v>0</v>
      </c>
      <c r="W67" s="173">
        <f>[1]企画!Y66</f>
        <v>0</v>
      </c>
      <c r="X67" s="173">
        <f>[1]企画!Z66</f>
        <v>0</v>
      </c>
      <c r="Y67" s="173">
        <f>[1]企画!AA66</f>
        <v>0</v>
      </c>
      <c r="Z67" s="173">
        <f>[1]企画!AB66</f>
        <v>0</v>
      </c>
      <c r="AA67" s="173">
        <f>[1]企画!AC66</f>
        <v>0</v>
      </c>
      <c r="AB67" s="173">
        <f>[1]企画!AD66</f>
        <v>0</v>
      </c>
      <c r="AC67" s="173">
        <f>[1]企画!AE66</f>
        <v>0</v>
      </c>
      <c r="AD67" s="173">
        <f>[1]企画!AF66</f>
        <v>0</v>
      </c>
      <c r="AE67" s="173">
        <f>[1]企画!AG66</f>
        <v>0</v>
      </c>
      <c r="AF67" s="173">
        <f>[1]企画!AH66</f>
        <v>0</v>
      </c>
      <c r="AG67" s="173">
        <f>[1]企画!AI66</f>
        <v>0</v>
      </c>
      <c r="AH67" s="173">
        <f>[1]企画!AJ66</f>
        <v>0</v>
      </c>
      <c r="AI67" s="173">
        <f>[1]企画!AK66</f>
        <v>0</v>
      </c>
      <c r="AJ67" s="173">
        <f>[1]企画!AL66</f>
        <v>0</v>
      </c>
      <c r="AK67" s="173">
        <f>[1]企画!AM66</f>
        <v>0</v>
      </c>
      <c r="AL67" s="173">
        <f>[1]企画!AN66</f>
        <v>0</v>
      </c>
      <c r="AM67" s="173">
        <f>[1]企画!AO66</f>
        <v>0</v>
      </c>
      <c r="AN67" s="173">
        <f>[1]企画!AP66</f>
        <v>0</v>
      </c>
      <c r="AO67" s="173">
        <f>[1]企画!AQ66</f>
        <v>0</v>
      </c>
      <c r="AP67" s="173">
        <f>[1]企画!AR66</f>
        <v>0</v>
      </c>
      <c r="AQ67" s="173">
        <f>[1]企画!AS66</f>
        <v>420</v>
      </c>
      <c r="AR67" s="2">
        <v>9</v>
      </c>
    </row>
    <row r="68" spans="4:44">
      <c r="Z68" s="18"/>
      <c r="AB68" s="18"/>
    </row>
    <row r="69" spans="4:44">
      <c r="Z69" s="18"/>
      <c r="AB69" s="18"/>
    </row>
    <row r="70" spans="4:44">
      <c r="Z70" s="18"/>
      <c r="AB70" s="18"/>
    </row>
    <row r="71" spans="4:44">
      <c r="Z71" s="18"/>
      <c r="AB71" s="18"/>
    </row>
    <row r="72" spans="4:44">
      <c r="Z72" s="18"/>
      <c r="AB72" s="18"/>
    </row>
    <row r="73" spans="4:44">
      <c r="Z73" s="18"/>
      <c r="AB73" s="18"/>
    </row>
    <row r="74" spans="4:44">
      <c r="Z74" s="18"/>
      <c r="AB74" s="18"/>
    </row>
    <row r="75" spans="4:44">
      <c r="Z75" s="18"/>
      <c r="AB75" s="18"/>
    </row>
    <row r="76" spans="4:44">
      <c r="Z76" s="18"/>
      <c r="AB76" s="18"/>
    </row>
    <row r="77" spans="4:44">
      <c r="Z77" s="18"/>
      <c r="AB77" s="18"/>
    </row>
    <row r="78" spans="4:44">
      <c r="Z78" s="18"/>
      <c r="AB78" s="18"/>
    </row>
    <row r="79" spans="4:44">
      <c r="Z79" s="18"/>
      <c r="AB79" s="18"/>
    </row>
    <row r="80" spans="4:44">
      <c r="Z80" s="18"/>
      <c r="AB80" s="18"/>
    </row>
    <row r="81" spans="26:28">
      <c r="Z81" s="18"/>
      <c r="AB81" s="18"/>
    </row>
  </sheetData>
  <phoneticPr fontId="7"/>
  <printOptions gridLinesSet="0"/>
  <pageMargins left="0.34" right="0" top="0.98425196850393704" bottom="0.94" header="0.51181102362204722" footer="0.51181102362204722"/>
  <pageSetup paperSize="9" scale="43" orientation="landscape" horizontalDpi="400" verticalDpi="400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0"/>
  <sheetViews>
    <sheetView topLeftCell="B49" zoomScaleNormal="100" workbookViewId="0">
      <selection activeCell="D71" sqref="D71"/>
    </sheetView>
  </sheetViews>
  <sheetFormatPr defaultRowHeight="14.25"/>
  <cols>
    <col min="1" max="1" width="9.125" style="205" bestFit="1" customWidth="1"/>
    <col min="2" max="2" width="11.625" style="205" bestFit="1" customWidth="1"/>
    <col min="3" max="3" width="29.125" style="205" bestFit="1" customWidth="1"/>
    <col min="4" max="4" width="26.375" style="200" bestFit="1" customWidth="1"/>
    <col min="5" max="5" width="35" style="200" bestFit="1" customWidth="1"/>
    <col min="6" max="6" width="35" style="201" bestFit="1" customWidth="1"/>
    <col min="7" max="9" width="9" style="201"/>
    <col min="10" max="10" width="11.625" style="201" bestFit="1" customWidth="1"/>
    <col min="11" max="16384" width="9" style="201"/>
  </cols>
  <sheetData>
    <row r="1" spans="1:31" ht="24">
      <c r="A1" s="207" t="s">
        <v>138</v>
      </c>
      <c r="B1" s="207"/>
      <c r="C1" s="207"/>
      <c r="D1" s="207"/>
      <c r="E1" s="207"/>
      <c r="F1" s="207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>
      <c r="A2" s="203">
        <v>1</v>
      </c>
      <c r="B2" s="204">
        <f>IF(ISBLANK($A2),"",IF(ISERROR(VLOOKUP($A2,'精肉企画書（写し）'!$A$4:$J$100,4,FALSE)),"",VLOOKUP($A2,'精肉企画書（写し）'!$A$4:$J$100,4,FALSE)))</f>
        <v>358483</v>
      </c>
      <c r="C2" s="204" t="str">
        <f>IF(ISBLANK($B2),"",IF(ISERROR(VLOOKUP($B2,'精肉企画書（写し）'!$D$4:$J$100,6,FALSE)),"",VLOOKUP($B2,'精肉企画書（写し）'!$D$4:$J$100,6,FALSE)))</f>
        <v>指定牛ﾁﾙﾄﾞ切落しすき焼用（ﾓﾓ・ｶﾀ・ﾊﾞﾗ）</v>
      </c>
      <c r="D2" s="199" t="s">
        <v>162</v>
      </c>
      <c r="E2" s="202"/>
      <c r="F2" s="202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</row>
    <row r="3" spans="1:31">
      <c r="A3" s="203">
        <v>2</v>
      </c>
      <c r="B3" s="204">
        <f>IF(ISBLANK($A3),"",IF(ISERROR(VLOOKUP($A3,'精肉企画書（写し）'!$A$4:$J$100,4,FALSE)),"",VLOOKUP($A3,'精肉企画書（写し）'!$A$4:$J$100,4,FALSE)))</f>
        <v>392217</v>
      </c>
      <c r="C3" s="204" t="str">
        <f>IF(ISBLANK($B3),"",IF(ISERROR(VLOOKUP($B3,'精肉企画書（写し）'!$D$4:$J$100,6,FALSE)),"",VLOOKUP($B3,'精肉企画書（写し）'!$D$4:$J$100,6,FALSE)))</f>
        <v>指定牛すき焼用（ﾓﾓ）</v>
      </c>
      <c r="D3" s="202" t="s">
        <v>164</v>
      </c>
      <c r="E3" s="202" t="s">
        <v>162</v>
      </c>
      <c r="F3" s="202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</row>
    <row r="4" spans="1:31">
      <c r="A4" s="203">
        <v>3</v>
      </c>
      <c r="B4" s="204">
        <f>IF(ISBLANK($A4),"",IF(ISERROR(VLOOKUP($A4,'精肉企画書（写し）'!$A$4:$J$100,4,FALSE)),"",VLOOKUP($A4,'精肉企画書（写し）'!$A$4:$J$100,4,FALSE)))</f>
        <v>309262</v>
      </c>
      <c r="C4" s="204" t="str">
        <f>IF(ISBLANK($B4),"",IF(ISERROR(VLOOKUP($B4,'精肉企画書（写し）'!$D$4:$J$100,6,FALSE)),"",VLOOKUP($B4,'精肉企画書（写し）'!$D$4:$J$100,6,FALSE)))</f>
        <v>国産牛ﾁﾙﾄﾞこまぎれ</v>
      </c>
      <c r="D4" s="202" t="s">
        <v>165</v>
      </c>
      <c r="E4" s="202" t="s">
        <v>166</v>
      </c>
      <c r="F4" s="202" t="s">
        <v>167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</row>
    <row r="5" spans="1:31">
      <c r="A5" s="203">
        <v>4</v>
      </c>
      <c r="B5" s="204">
        <f>IF(ISBLANK($A5),"",IF(ISERROR(VLOOKUP($A5,'精肉企画書（写し）'!$A$4:$J$100,4,FALSE)),"",VLOOKUP($A5,'精肉企画書（写し）'!$A$4:$J$100,4,FALSE)))</f>
        <v>320888</v>
      </c>
      <c r="C5" s="204" t="str">
        <f>IF(ISBLANK($B5),"",IF(ISERROR(VLOOKUP($B5,'精肉企画書（写し）'!$D$4:$J$100,6,FALSE)),"",VLOOKUP($B5,'精肉企画書（写し）'!$D$4:$J$100,6,FALSE)))</f>
        <v>指定牛切落し（ﾓﾓ）</v>
      </c>
      <c r="D5" s="202" t="s">
        <v>164</v>
      </c>
      <c r="E5" s="202" t="s">
        <v>162</v>
      </c>
      <c r="F5" s="202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</row>
    <row r="6" spans="1:31">
      <c r="A6" s="203">
        <v>5</v>
      </c>
      <c r="B6" s="204">
        <f>IF(ISBLANK($A6),"",IF(ISERROR(VLOOKUP($A6,'精肉企画書（写し）'!$A$4:$J$100,4,FALSE)),"",VLOOKUP($A6,'精肉企画書（写し）'!$A$4:$J$100,4,FALSE)))</f>
        <v>391970</v>
      </c>
      <c r="C6" s="204" t="str">
        <f>IF(ISBLANK($B6),"",IF(ISERROR(VLOOKUP($B6,'精肉企画書（写し）'!$D$4:$J$100,6,FALSE)),"",VLOOKUP($B6,'精肉企画書（写し）'!$D$4:$J$100,6,FALSE)))</f>
        <v>国産牛切落し（ﾓﾓ）</v>
      </c>
      <c r="D6" s="202" t="s">
        <v>168</v>
      </c>
      <c r="E6" s="202"/>
      <c r="F6" s="202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</row>
    <row r="7" spans="1:31">
      <c r="A7" s="203">
        <v>6</v>
      </c>
      <c r="B7" s="204">
        <f>IF(ISBLANK($A7),"",IF(ISERROR(VLOOKUP($A7,'精肉企画書（写し）'!$A$4:$J$100,4,FALSE)),"",VLOOKUP($A7,'精肉企画書（写し）'!$A$4:$J$100,4,FALSE)))</f>
        <v>310003</v>
      </c>
      <c r="C7" s="204" t="str">
        <f>IF(ISBLANK($B7),"",IF(ISERROR(VLOOKUP($B7,'精肉企画書（写し）'!$D$4:$J$100,6,FALSE)),"",VLOOKUP($B7,'精肉企画書（写し）'!$D$4:$J$100,6,FALSE)))</f>
        <v>国産交雑牛（F1）ステーキ用ヒレ</v>
      </c>
      <c r="D7" s="202" t="s">
        <v>143</v>
      </c>
      <c r="E7" s="202" t="s">
        <v>144</v>
      </c>
      <c r="F7" s="202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</row>
    <row r="8" spans="1:31">
      <c r="A8" s="203">
        <v>7</v>
      </c>
      <c r="B8" s="204">
        <f>IF(ISBLANK($A8),"",IF(ISERROR(VLOOKUP($A8,'精肉企画書（写し）'!$A$4:$J$100,4,FALSE)),"",VLOOKUP($A8,'精肉企画書（写し）'!$A$4:$J$100,4,FALSE)))</f>
        <v>308446</v>
      </c>
      <c r="C8" s="204" t="str">
        <f>IF(ISBLANK($B8),"",IF(ISERROR(VLOOKUP($B8,'精肉企画書（写し）'!$D$4:$J$100,6,FALSE)),"",VLOOKUP($B8,'精肉企画書（写し）'!$D$4:$J$100,6,FALSE)))</f>
        <v>国産牛ステーキ用（ﾓﾓ）</v>
      </c>
      <c r="D8" s="202" t="s">
        <v>145</v>
      </c>
      <c r="E8" s="202"/>
      <c r="F8" s="202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</row>
    <row r="9" spans="1:31">
      <c r="A9" s="203">
        <v>8</v>
      </c>
      <c r="B9" s="204">
        <f>IF(ISBLANK($A9),"",IF(ISERROR(VLOOKUP($A9,'精肉企画書（写し）'!$A$4:$J$100,4,FALSE)),"",VLOOKUP($A9,'精肉企画書（写し）'!$A$4:$J$100,4,FALSE)))</f>
        <v>308488</v>
      </c>
      <c r="C9" s="204" t="str">
        <f>IF(ISBLANK($B9),"",IF(ISERROR(VLOOKUP($B9,'精肉企画書（写し）'!$D$4:$J$100,6,FALSE)),"",VLOOKUP($B9,'精肉企画書（写し）'!$D$4:$J$100,6,FALSE)))</f>
        <v>指定牛焼肉用厚切り（ﾛｰｽ(ｻﾞﾌﾞﾄﾝ）・ﾓﾓ）</v>
      </c>
      <c r="D9" s="202" t="s">
        <v>146</v>
      </c>
      <c r="E9" s="202"/>
      <c r="F9" s="202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</row>
    <row r="10" spans="1:31">
      <c r="A10" s="203">
        <v>9</v>
      </c>
      <c r="B10" s="204">
        <f>IF(ISBLANK($A10),"",IF(ISERROR(VLOOKUP($A10,'精肉企画書（写し）'!$A$4:$J$100,4,FALSE)),"",VLOOKUP($A10,'精肉企画書（写し）'!$A$4:$J$100,4,FALSE)))</f>
        <v>391277</v>
      </c>
      <c r="C10" s="204" t="str">
        <f>IF(ISBLANK($B10),"",IF(ISERROR(VLOOKUP($B10,'精肉企画書（写し）'!$D$4:$J$100,6,FALSE)),"",VLOOKUP($B10,'精肉企画書（写し）'!$D$4:$J$100,6,FALSE)))</f>
        <v>国産牛切落し焼肉用（ﾓﾓ）</v>
      </c>
      <c r="D10" s="202" t="s">
        <v>147</v>
      </c>
      <c r="E10" s="202"/>
      <c r="F10" s="202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</row>
    <row r="11" spans="1:31">
      <c r="A11" s="203">
        <v>10</v>
      </c>
      <c r="B11" s="204">
        <f>IF(ISBLANK($A11),"",IF(ISERROR(VLOOKUP($A11,'精肉企画書（写し）'!$A$4:$J$100,4,FALSE)),"",VLOOKUP($A11,'精肉企画書（写し）'!$A$4:$J$100,4,FALSE)))</f>
        <v>303941</v>
      </c>
      <c r="C11" s="204" t="str">
        <f>IF(ISBLANK($B11),"",IF(ISERROR(VLOOKUP($B11,'精肉企画書（写し）'!$D$4:$J$100,6,FALSE)),"",VLOOKUP($B11,'精肉企画書（写し）'!$D$4:$J$100,6,FALSE)))</f>
        <v>国産牛すき焼用（ロース）</v>
      </c>
      <c r="D11" s="202" t="s">
        <v>148</v>
      </c>
      <c r="E11" s="202"/>
      <c r="F11" s="202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</row>
    <row r="12" spans="1:31">
      <c r="A12" s="203">
        <v>11</v>
      </c>
      <c r="B12" s="204">
        <f>IF(ISBLANK($A12),"",IF(ISERROR(VLOOKUP($A12,'精肉企画書（写し）'!$A$4:$J$100,4,FALSE)),"",VLOOKUP($A12,'精肉企画書（写し）'!$A$4:$J$100,4,FALSE)))</f>
        <v>307414</v>
      </c>
      <c r="C12" s="204" t="str">
        <f>IF(ISBLANK($B12),"",IF(ISERROR(VLOOKUP($B12,'精肉企画書（写し）'!$D$4:$J$100,6,FALSE)),"",VLOOKUP($B12,'精肉企画書（写し）'!$D$4:$J$100,6,FALSE)))</f>
        <v>国産牛こまぎれ(ﾊﾞﾗ凍結）</v>
      </c>
      <c r="D12" s="202" t="s">
        <v>149</v>
      </c>
      <c r="E12" s="202" t="s">
        <v>150</v>
      </c>
      <c r="F12" s="202" t="s">
        <v>151</v>
      </c>
      <c r="G12" s="200" t="s">
        <v>152</v>
      </c>
      <c r="H12" s="200" t="s">
        <v>153</v>
      </c>
      <c r="I12" s="200" t="s">
        <v>152</v>
      </c>
      <c r="J12" s="200" t="s">
        <v>154</v>
      </c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</row>
    <row r="13" spans="1:31">
      <c r="A13" s="203">
        <v>12</v>
      </c>
      <c r="B13" s="204" t="str">
        <f>IF(ISBLANK($A13),"",IF(ISERROR(VLOOKUP($A13,'精肉企画書（写し）'!$A$4:$J$100,4,FALSE)),"",VLOOKUP($A13,'精肉企画書（写し）'!$A$4:$J$100,4,FALSE)))</f>
        <v/>
      </c>
      <c r="C13" s="204" t="str">
        <f>IF(ISBLANK($B13),"",IF(ISERROR(VLOOKUP($B13,'精肉企画書（写し）'!$D$4:$J$100,6,FALSE)),"",VLOOKUP($B13,'精肉企画書（写し）'!$D$4:$J$100,6,FALSE)))</f>
        <v/>
      </c>
      <c r="D13" s="202"/>
      <c r="E13" s="202"/>
      <c r="F13" s="202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</row>
    <row r="14" spans="1:31">
      <c r="A14" s="203">
        <v>13</v>
      </c>
      <c r="B14" s="204" t="str">
        <f>IF(ISBLANK($A14),"",IF(ISERROR(VLOOKUP($A14,'精肉企画書（写し）'!$A$4:$J$100,4,FALSE)),"",VLOOKUP($A14,'精肉企画書（写し）'!$A$4:$J$100,4,FALSE)))</f>
        <v/>
      </c>
      <c r="C14" s="204" t="str">
        <f>IF(ISBLANK($B14),"",IF(ISERROR(VLOOKUP($B14,'精肉企画書（写し）'!$D$4:$J$100,6,FALSE)),"",VLOOKUP($B14,'精肉企画書（写し）'!$D$4:$J$100,6,FALSE)))</f>
        <v/>
      </c>
      <c r="D14" s="202"/>
      <c r="E14" s="202"/>
      <c r="F14" s="202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</row>
    <row r="15" spans="1:31">
      <c r="A15" s="203">
        <v>14</v>
      </c>
      <c r="B15" s="204" t="str">
        <f>IF(ISBLANK($A15),"",IF(ISERROR(VLOOKUP($A15,'精肉企画書（写し）'!$A$4:$J$100,4,FALSE)),"",VLOOKUP($A15,'精肉企画書（写し）'!$A$4:$J$100,4,FALSE)))</f>
        <v/>
      </c>
      <c r="C15" s="204" t="str">
        <f>IF(ISBLANK($B15),"",IF(ISERROR(VLOOKUP($B15,'精肉企画書（写し）'!$D$4:$J$100,6,FALSE)),"",VLOOKUP($B15,'精肉企画書（写し）'!$D$4:$J$100,6,FALSE)))</f>
        <v/>
      </c>
      <c r="D15" s="202"/>
      <c r="E15" s="202"/>
      <c r="F15" s="202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</row>
    <row r="16" spans="1:31">
      <c r="A16" s="203">
        <v>15</v>
      </c>
      <c r="B16" s="204" t="str">
        <f>IF(ISBLANK($A16),"",IF(ISERROR(VLOOKUP($A16,'精肉企画書（写し）'!$A$4:$J$100,4,FALSE)),"",VLOOKUP($A16,'精肉企画書（写し）'!$A$4:$J$100,4,FALSE)))</f>
        <v/>
      </c>
      <c r="C16" s="204" t="str">
        <f>IF(ISBLANK($B16),"",IF(ISERROR(VLOOKUP($B16,'精肉企画書（写し）'!$D$4:$J$100,6,FALSE)),"",VLOOKUP($B16,'精肉企画書（写し）'!$D$4:$J$100,6,FALSE)))</f>
        <v/>
      </c>
      <c r="D16" s="202"/>
      <c r="E16" s="202"/>
      <c r="F16" s="202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</row>
    <row r="17" spans="1:31" ht="24">
      <c r="A17" s="208" t="s">
        <v>139</v>
      </c>
      <c r="B17" s="208"/>
      <c r="C17" s="208"/>
      <c r="D17" s="208"/>
      <c r="E17" s="208"/>
      <c r="F17" s="208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</row>
    <row r="18" spans="1:31">
      <c r="A18" s="203">
        <v>1</v>
      </c>
      <c r="B18" s="204">
        <f>IF(ISBLANK($A18),"",IF(ISERROR(VLOOKUP($A18,'精肉企画書（写し）'!$A$4:$J$100,4,FALSE)),"",VLOOKUP($A18,'精肉企画書（写し）'!$A$4:$J$100,4,FALSE)))</f>
        <v>358483</v>
      </c>
      <c r="C18" s="204" t="str">
        <f>IF(ISBLANK($B18),"",IF(ISERROR(VLOOKUP($B18,'精肉企画書（写し）'!$D$4:$J$100,6,FALSE)),"",VLOOKUP($B18,'精肉企画書（写し）'!$D$4:$J$100,6,FALSE)))</f>
        <v>指定牛ﾁﾙﾄﾞ切落しすき焼用（ﾓﾓ・ｶﾀ・ﾊﾞﾗ）</v>
      </c>
      <c r="D18" s="199" t="s">
        <v>162</v>
      </c>
      <c r="E18" s="202"/>
      <c r="F18" s="202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</row>
    <row r="19" spans="1:31">
      <c r="A19" s="203">
        <v>2</v>
      </c>
      <c r="B19" s="204">
        <f>IF(ISBLANK($A19),"",IF(ISERROR(VLOOKUP($A19,'精肉企画書（写し）'!$A$4:$J$100,4,FALSE)),"",VLOOKUP($A19,'精肉企画書（写し）'!$A$4:$J$100,4,FALSE)))</f>
        <v>392217</v>
      </c>
      <c r="C19" s="204" t="str">
        <f>IF(ISBLANK($B19),"",IF(ISERROR(VLOOKUP($B19,'精肉企画書（写し）'!$D$4:$J$100,6,FALSE)),"",VLOOKUP($B19,'精肉企画書（写し）'!$D$4:$J$100,6,FALSE)))</f>
        <v>指定牛すき焼用（ﾓﾓ）</v>
      </c>
      <c r="D19" s="202" t="s">
        <v>164</v>
      </c>
      <c r="E19" s="202" t="s">
        <v>162</v>
      </c>
      <c r="F19" s="202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</row>
    <row r="20" spans="1:31">
      <c r="A20" s="203">
        <v>3</v>
      </c>
      <c r="B20" s="204">
        <f>IF(ISBLANK($A20),"",IF(ISERROR(VLOOKUP($A20,'精肉企画書（写し）'!$A$4:$J$100,4,FALSE)),"",VLOOKUP($A20,'精肉企画書（写し）'!$A$4:$J$100,4,FALSE)))</f>
        <v>309262</v>
      </c>
      <c r="C20" s="204" t="str">
        <f>IF(ISBLANK($B20),"",IF(ISERROR(VLOOKUP($B20,'精肉企画書（写し）'!$D$4:$J$100,6,FALSE)),"",VLOOKUP($B20,'精肉企画書（写し）'!$D$4:$J$100,6,FALSE)))</f>
        <v>国産牛ﾁﾙﾄﾞこまぎれ</v>
      </c>
      <c r="D20" s="202" t="s">
        <v>165</v>
      </c>
      <c r="E20" s="202" t="s">
        <v>166</v>
      </c>
      <c r="F20" s="202" t="s">
        <v>167</v>
      </c>
      <c r="G20" s="200" t="s">
        <v>169</v>
      </c>
      <c r="H20" s="200" t="s">
        <v>170</v>
      </c>
      <c r="I20" s="200" t="s">
        <v>171</v>
      </c>
      <c r="J20" s="200" t="s">
        <v>165</v>
      </c>
      <c r="K20" s="200" t="s">
        <v>172</v>
      </c>
      <c r="L20" s="200" t="s">
        <v>173</v>
      </c>
      <c r="M20" s="200" t="s">
        <v>174</v>
      </c>
      <c r="N20" s="200" t="s">
        <v>175</v>
      </c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</row>
    <row r="21" spans="1:31">
      <c r="A21" s="203">
        <v>4</v>
      </c>
      <c r="B21" s="204">
        <f>IF(ISBLANK($A21),"",IF(ISERROR(VLOOKUP($A21,'精肉企画書（写し）'!$A$4:$J$100,4,FALSE)),"",VLOOKUP($A21,'精肉企画書（写し）'!$A$4:$J$100,4,FALSE)))</f>
        <v>320888</v>
      </c>
      <c r="C21" s="204" t="str">
        <f>IF(ISBLANK($B21),"",IF(ISERROR(VLOOKUP($B21,'精肉企画書（写し）'!$D$4:$J$100,6,FALSE)),"",VLOOKUP($B21,'精肉企画書（写し）'!$D$4:$J$100,6,FALSE)))</f>
        <v>指定牛切落し（ﾓﾓ）</v>
      </c>
      <c r="D21" s="202" t="s">
        <v>162</v>
      </c>
      <c r="E21" s="202"/>
      <c r="F21" s="202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</row>
    <row r="22" spans="1:31">
      <c r="A22" s="203">
        <v>5</v>
      </c>
      <c r="B22" s="204">
        <f>IF(ISBLANK($A22),"",IF(ISERROR(VLOOKUP($A22,'精肉企画書（写し）'!$A$4:$J$100,4,FALSE)),"",VLOOKUP($A22,'精肉企画書（写し）'!$A$4:$J$100,4,FALSE)))</f>
        <v>391970</v>
      </c>
      <c r="C22" s="204" t="str">
        <f>IF(ISBLANK($B22),"",IF(ISERROR(VLOOKUP($B22,'精肉企画書（写し）'!$D$4:$J$100,6,FALSE)),"",VLOOKUP($B22,'精肉企画書（写し）'!$D$4:$J$100,6,FALSE)))</f>
        <v>国産牛切落し（ﾓﾓ）</v>
      </c>
      <c r="D22" s="202" t="s">
        <v>168</v>
      </c>
      <c r="E22" s="202" t="s">
        <v>176</v>
      </c>
      <c r="F22" s="202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</row>
    <row r="23" spans="1:31">
      <c r="A23" s="203">
        <v>6</v>
      </c>
      <c r="B23" s="204">
        <f>IF(ISBLANK($A23),"",IF(ISERROR(VLOOKUP($A23,'精肉企画書（写し）'!$A$4:$J$100,4,FALSE)),"",VLOOKUP($A23,'精肉企画書（写し）'!$A$4:$J$100,4,FALSE)))</f>
        <v>310003</v>
      </c>
      <c r="C23" s="204" t="str">
        <f>IF(ISBLANK($B23),"",IF(ISERROR(VLOOKUP($B23,'精肉企画書（写し）'!$D$4:$J$100,6,FALSE)),"",VLOOKUP($B23,'精肉企画書（写し）'!$D$4:$J$100,6,FALSE)))</f>
        <v>国産交雑牛（F1）ステーキ用ヒレ</v>
      </c>
      <c r="D23" s="202" t="s">
        <v>144</v>
      </c>
      <c r="E23" s="202" t="s">
        <v>155</v>
      </c>
      <c r="F23" s="202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</row>
    <row r="24" spans="1:31">
      <c r="A24" s="203">
        <v>7</v>
      </c>
      <c r="B24" s="204">
        <f>IF(ISBLANK($A24),"",IF(ISERROR(VLOOKUP($A24,'精肉企画書（写し）'!$A$4:$J$100,4,FALSE)),"",VLOOKUP($A24,'精肉企画書（写し）'!$A$4:$J$100,4,FALSE)))</f>
        <v>308446</v>
      </c>
      <c r="C24" s="204" t="str">
        <f>IF(ISBLANK($B24),"",IF(ISERROR(VLOOKUP($B24,'精肉企画書（写し）'!$D$4:$J$100,6,FALSE)),"",VLOOKUP($B24,'精肉企画書（写し）'!$D$4:$J$100,6,FALSE)))</f>
        <v>国産牛ステーキ用（ﾓﾓ）</v>
      </c>
      <c r="D24" s="202" t="s">
        <v>145</v>
      </c>
      <c r="E24" s="202"/>
      <c r="F24" s="202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</row>
    <row r="25" spans="1:31">
      <c r="A25" s="203">
        <v>8</v>
      </c>
      <c r="B25" s="204">
        <f>IF(ISBLANK($A25),"",IF(ISERROR(VLOOKUP($A25,'精肉企画書（写し）'!$A$4:$J$100,4,FALSE)),"",VLOOKUP($A25,'精肉企画書（写し）'!$A$4:$J$100,4,FALSE)))</f>
        <v>308488</v>
      </c>
      <c r="C25" s="204" t="str">
        <f>IF(ISBLANK($B25),"",IF(ISERROR(VLOOKUP($B25,'精肉企画書（写し）'!$D$4:$J$100,6,FALSE)),"",VLOOKUP($B25,'精肉企画書（写し）'!$D$4:$J$100,6,FALSE)))</f>
        <v>指定牛焼肉用厚切り（ﾛｰｽ(ｻﾞﾌﾞﾄﾝ）・ﾓﾓ）</v>
      </c>
      <c r="D25" s="202"/>
      <c r="E25" s="202"/>
      <c r="F25" s="202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</row>
    <row r="26" spans="1:31">
      <c r="A26" s="203">
        <v>9</v>
      </c>
      <c r="B26" s="204">
        <f>IF(ISBLANK($A26),"",IF(ISERROR(VLOOKUP($A26,'精肉企画書（写し）'!$A$4:$J$100,4,FALSE)),"",VLOOKUP($A26,'精肉企画書（写し）'!$A$4:$J$100,4,FALSE)))</f>
        <v>391277</v>
      </c>
      <c r="C26" s="204" t="str">
        <f>IF(ISBLANK($B26),"",IF(ISERROR(VLOOKUP($B26,'精肉企画書（写し）'!$D$4:$J$100,6,FALSE)),"",VLOOKUP($B26,'精肉企画書（写し）'!$D$4:$J$100,6,FALSE)))</f>
        <v>国産牛切落し焼肉用（ﾓﾓ）</v>
      </c>
      <c r="D26" s="202" t="s">
        <v>156</v>
      </c>
      <c r="E26" s="202"/>
      <c r="F26" s="202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</row>
    <row r="27" spans="1:31">
      <c r="A27" s="203">
        <v>10</v>
      </c>
      <c r="B27" s="204">
        <f>IF(ISBLANK($A27),"",IF(ISERROR(VLOOKUP($A27,'精肉企画書（写し）'!$A$4:$J$100,4,FALSE)),"",VLOOKUP($A27,'精肉企画書（写し）'!$A$4:$J$100,4,FALSE)))</f>
        <v>303941</v>
      </c>
      <c r="C27" s="204" t="str">
        <f>IF(ISBLANK($B27),"",IF(ISERROR(VLOOKUP($B27,'精肉企画書（写し）'!$D$4:$J$100,6,FALSE)),"",VLOOKUP($B27,'精肉企画書（写し）'!$D$4:$J$100,6,FALSE)))</f>
        <v>国産牛すき焼用（ロース）</v>
      </c>
      <c r="D27" s="202" t="s">
        <v>148</v>
      </c>
      <c r="E27" s="202"/>
      <c r="F27" s="202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</row>
    <row r="28" spans="1:31">
      <c r="A28" s="203">
        <v>11</v>
      </c>
      <c r="B28" s="204">
        <f>IF(ISBLANK($A28),"",IF(ISERROR(VLOOKUP($A28,'精肉企画書（写し）'!$A$4:$J$100,4,FALSE)),"",VLOOKUP($A28,'精肉企画書（写し）'!$A$4:$J$100,4,FALSE)))</f>
        <v>307414</v>
      </c>
      <c r="C28" s="204" t="str">
        <f>IF(ISBLANK($B28),"",IF(ISERROR(VLOOKUP($B28,'精肉企画書（写し）'!$D$4:$J$100,6,FALSE)),"",VLOOKUP($B28,'精肉企画書（写し）'!$D$4:$J$100,6,FALSE)))</f>
        <v>国産牛こまぎれ(ﾊﾞﾗ凍結）</v>
      </c>
      <c r="D28" s="200" t="s">
        <v>152</v>
      </c>
      <c r="E28" s="200" t="s">
        <v>153</v>
      </c>
      <c r="F28" s="200" t="s">
        <v>152</v>
      </c>
      <c r="G28" s="200" t="s">
        <v>154</v>
      </c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</row>
    <row r="29" spans="1:31">
      <c r="A29" s="203">
        <v>12</v>
      </c>
      <c r="B29" s="204" t="str">
        <f>IF(ISBLANK($A29),"",IF(ISERROR(VLOOKUP($A29,'精肉企画書（写し）'!$A$4:$J$100,4,FALSE)),"",VLOOKUP($A29,'精肉企画書（写し）'!$A$4:$J$100,4,FALSE)))</f>
        <v/>
      </c>
      <c r="C29" s="204" t="str">
        <f>IF(ISBLANK($B29),"",IF(ISERROR(VLOOKUP($B29,'精肉企画書（写し）'!$D$4:$J$100,6,FALSE)),"",VLOOKUP($B29,'精肉企画書（写し）'!$D$4:$J$100,6,FALSE)))</f>
        <v/>
      </c>
      <c r="D29" s="202"/>
      <c r="E29" s="202"/>
      <c r="F29" s="202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</row>
    <row r="30" spans="1:31">
      <c r="A30" s="203">
        <v>13</v>
      </c>
      <c r="B30" s="204" t="str">
        <f>IF(ISBLANK($A30),"",IF(ISERROR(VLOOKUP($A30,'精肉企画書（写し）'!$A$4:$J$100,4,FALSE)),"",VLOOKUP($A30,'精肉企画書（写し）'!$A$4:$J$100,4,FALSE)))</f>
        <v/>
      </c>
      <c r="C30" s="204" t="str">
        <f>IF(ISBLANK($B30),"",IF(ISERROR(VLOOKUP($B30,'精肉企画書（写し）'!$D$4:$J$100,6,FALSE)),"",VLOOKUP($B30,'精肉企画書（写し）'!$D$4:$J$100,6,FALSE)))</f>
        <v/>
      </c>
      <c r="D30" s="202"/>
      <c r="E30" s="202"/>
      <c r="F30" s="202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</row>
    <row r="31" spans="1:31">
      <c r="A31" s="203">
        <v>14</v>
      </c>
      <c r="B31" s="204" t="str">
        <f>IF(ISBLANK($A31),"",IF(ISERROR(VLOOKUP($A31,'精肉企画書（写し）'!$A$4:$J$100,4,FALSE)),"",VLOOKUP($A31,'精肉企画書（写し）'!$A$4:$J$100,4,FALSE)))</f>
        <v/>
      </c>
      <c r="C31" s="204" t="str">
        <f>IF(ISBLANK($B31),"",IF(ISERROR(VLOOKUP($B31,'精肉企画書（写し）'!$D$4:$J$100,6,FALSE)),"",VLOOKUP($B31,'精肉企画書（写し）'!$D$4:$J$100,6,FALSE)))</f>
        <v/>
      </c>
      <c r="D31" s="202"/>
      <c r="E31" s="202"/>
      <c r="F31" s="202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</row>
    <row r="32" spans="1:31">
      <c r="A32" s="203">
        <v>15</v>
      </c>
      <c r="B32" s="204" t="str">
        <f>IF(ISBLANK($A32),"",IF(ISERROR(VLOOKUP($A32,'精肉企画書（写し）'!$A$4:$J$100,4,FALSE)),"",VLOOKUP($A32,'精肉企画書（写し）'!$A$4:$J$100,4,FALSE)))</f>
        <v/>
      </c>
      <c r="C32" s="204" t="str">
        <f>IF(ISBLANK($B32),"",IF(ISERROR(VLOOKUP($B32,'精肉企画書（写し）'!$D$4:$J$100,6,FALSE)),"",VLOOKUP($B32,'精肉企画書（写し）'!$D$4:$J$100,6,FALSE)))</f>
        <v/>
      </c>
      <c r="D32" s="202"/>
      <c r="E32" s="202"/>
      <c r="F32" s="202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</row>
    <row r="33" spans="1:31" ht="24">
      <c r="A33" s="209" t="s">
        <v>140</v>
      </c>
      <c r="B33" s="209"/>
      <c r="C33" s="209"/>
      <c r="D33" s="209"/>
      <c r="E33" s="209"/>
      <c r="F33" s="209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</row>
    <row r="34" spans="1:31">
      <c r="A34" s="203">
        <v>1</v>
      </c>
      <c r="B34" s="204">
        <f>IF(ISBLANK($A34),"",IF(ISERROR(VLOOKUP($A34,'精肉企画書（写し）'!$A$4:$J$100,4,FALSE)),"",VLOOKUP($A34,'精肉企画書（写し）'!$A$4:$J$100,4,FALSE)))</f>
        <v>358483</v>
      </c>
      <c r="C34" s="204" t="str">
        <f>IF(ISBLANK($B34),"",IF(ISERROR(VLOOKUP($B34,'精肉企画書（写し）'!$D$4:$J$100,6,FALSE)),"",VLOOKUP($B34,'精肉企画書（写し）'!$D$4:$J$100,6,FALSE)))</f>
        <v>指定牛ﾁﾙﾄﾞ切落しすき焼用（ﾓﾓ・ｶﾀ・ﾊﾞﾗ）</v>
      </c>
      <c r="D34" s="199" t="s">
        <v>162</v>
      </c>
      <c r="E34" s="202" t="s">
        <v>162</v>
      </c>
      <c r="F34" s="202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</row>
    <row r="35" spans="1:31">
      <c r="A35" s="203">
        <v>2</v>
      </c>
      <c r="B35" s="204">
        <f>IF(ISBLANK($A35),"",IF(ISERROR(VLOOKUP($A35,'精肉企画書（写し）'!$A$4:$J$100,4,FALSE)),"",VLOOKUP($A35,'精肉企画書（写し）'!$A$4:$J$100,4,FALSE)))</f>
        <v>392217</v>
      </c>
      <c r="C35" s="204" t="str">
        <f>IF(ISBLANK($B35),"",IF(ISERROR(VLOOKUP($B35,'精肉企画書（写し）'!$D$4:$J$100,6,FALSE)),"",VLOOKUP($B35,'精肉企画書（写し）'!$D$4:$J$100,6,FALSE)))</f>
        <v>指定牛すき焼用（ﾓﾓ）</v>
      </c>
      <c r="D35" s="202" t="s">
        <v>164</v>
      </c>
      <c r="E35" s="202" t="s">
        <v>162</v>
      </c>
      <c r="F35" s="202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</row>
    <row r="36" spans="1:31">
      <c r="A36" s="203">
        <v>3</v>
      </c>
      <c r="B36" s="204">
        <f>IF(ISBLANK($A36),"",IF(ISERROR(VLOOKUP($A36,'精肉企画書（写し）'!$A$4:$J$100,4,FALSE)),"",VLOOKUP($A36,'精肉企画書（写し）'!$A$4:$J$100,4,FALSE)))</f>
        <v>309262</v>
      </c>
      <c r="C36" s="204" t="str">
        <f>IF(ISBLANK($B36),"",IF(ISERROR(VLOOKUP($B36,'精肉企画書（写し）'!$D$4:$J$100,6,FALSE)),"",VLOOKUP($B36,'精肉企画書（写し）'!$D$4:$J$100,6,FALSE)))</f>
        <v>国産牛ﾁﾙﾄﾞこまぎれ</v>
      </c>
      <c r="D36" s="200" t="s">
        <v>169</v>
      </c>
      <c r="E36" s="200" t="s">
        <v>170</v>
      </c>
      <c r="F36" s="200" t="s">
        <v>171</v>
      </c>
      <c r="G36" s="200" t="s">
        <v>165</v>
      </c>
      <c r="H36" s="200" t="s">
        <v>172</v>
      </c>
      <c r="I36" s="200" t="s">
        <v>173</v>
      </c>
      <c r="J36" s="200" t="s">
        <v>174</v>
      </c>
      <c r="K36" s="200" t="s">
        <v>175</v>
      </c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</row>
    <row r="37" spans="1:31">
      <c r="A37" s="203">
        <v>4</v>
      </c>
      <c r="B37" s="204">
        <f>IF(ISBLANK($A37),"",IF(ISERROR(VLOOKUP($A37,'精肉企画書（写し）'!$A$4:$J$100,4,FALSE)),"",VLOOKUP($A37,'精肉企画書（写し）'!$A$4:$J$100,4,FALSE)))</f>
        <v>320888</v>
      </c>
      <c r="C37" s="204" t="str">
        <f>IF(ISBLANK($B37),"",IF(ISERROR(VLOOKUP($B37,'精肉企画書（写し）'!$D$4:$J$100,6,FALSE)),"",VLOOKUP($B37,'精肉企画書（写し）'!$D$4:$J$100,6,FALSE)))</f>
        <v>指定牛切落し（ﾓﾓ）</v>
      </c>
      <c r="D37" s="202" t="s">
        <v>162</v>
      </c>
      <c r="E37" s="202" t="s">
        <v>162</v>
      </c>
      <c r="F37" s="202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</row>
    <row r="38" spans="1:31">
      <c r="A38" s="203">
        <v>5</v>
      </c>
      <c r="B38" s="204">
        <f>IF(ISBLANK($A38),"",IF(ISERROR(VLOOKUP($A38,'精肉企画書（写し）'!$A$4:$J$100,4,FALSE)),"",VLOOKUP($A38,'精肉企画書（写し）'!$A$4:$J$100,4,FALSE)))</f>
        <v>391970</v>
      </c>
      <c r="C38" s="204" t="str">
        <f>IF(ISBLANK($B38),"",IF(ISERROR(VLOOKUP($B38,'精肉企画書（写し）'!$D$4:$J$100,6,FALSE)),"",VLOOKUP($B38,'精肉企画書（写し）'!$D$4:$J$100,6,FALSE)))</f>
        <v>国産牛切落し（ﾓﾓ）</v>
      </c>
      <c r="D38" s="202" t="s">
        <v>176</v>
      </c>
      <c r="E38" s="202"/>
      <c r="F38" s="202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</row>
    <row r="39" spans="1:31">
      <c r="A39" s="203">
        <v>6</v>
      </c>
      <c r="B39" s="204">
        <f>IF(ISBLANK($A39),"",IF(ISERROR(VLOOKUP($A39,'精肉企画書（写し）'!$A$4:$J$100,4,FALSE)),"",VLOOKUP($A39,'精肉企画書（写し）'!$A$4:$J$100,4,FALSE)))</f>
        <v>310003</v>
      </c>
      <c r="C39" s="204" t="str">
        <f>IF(ISBLANK($B39),"",IF(ISERROR(VLOOKUP($B39,'精肉企画書（写し）'!$D$4:$J$100,6,FALSE)),"",VLOOKUP($B39,'精肉企画書（写し）'!$D$4:$J$100,6,FALSE)))</f>
        <v>国産交雑牛（F1）ステーキ用ヒレ</v>
      </c>
      <c r="D39" s="202" t="s">
        <v>155</v>
      </c>
      <c r="E39" s="202" t="s">
        <v>157</v>
      </c>
      <c r="F39" s="202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</row>
    <row r="40" spans="1:31">
      <c r="A40" s="203">
        <v>7</v>
      </c>
      <c r="B40" s="204">
        <f>IF(ISBLANK($A40),"",IF(ISERROR(VLOOKUP($A40,'精肉企画書（写し）'!$A$4:$J$100,4,FALSE)),"",VLOOKUP($A40,'精肉企画書（写し）'!$A$4:$J$100,4,FALSE)))</f>
        <v>308446</v>
      </c>
      <c r="C40" s="204" t="str">
        <f>IF(ISBLANK($B40),"",IF(ISERROR(VLOOKUP($B40,'精肉企画書（写し）'!$D$4:$J$100,6,FALSE)),"",VLOOKUP($B40,'精肉企画書（写し）'!$D$4:$J$100,6,FALSE)))</f>
        <v>国産牛ステーキ用（ﾓﾓ）</v>
      </c>
      <c r="D40" s="202" t="s">
        <v>145</v>
      </c>
      <c r="E40" s="202"/>
      <c r="F40" s="202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</row>
    <row r="41" spans="1:31">
      <c r="A41" s="203">
        <v>8</v>
      </c>
      <c r="B41" s="204">
        <f>IF(ISBLANK($A41),"",IF(ISERROR(VLOOKUP($A41,'精肉企画書（写し）'!$A$4:$J$100,4,FALSE)),"",VLOOKUP($A41,'精肉企画書（写し）'!$A$4:$J$100,4,FALSE)))</f>
        <v>308488</v>
      </c>
      <c r="C41" s="204" t="str">
        <f>IF(ISBLANK($B41),"",IF(ISERROR(VLOOKUP($B41,'精肉企画書（写し）'!$D$4:$J$100,6,FALSE)),"",VLOOKUP($B41,'精肉企画書（写し）'!$D$4:$J$100,6,FALSE)))</f>
        <v>指定牛焼肉用厚切り（ﾛｰｽ(ｻﾞﾌﾞﾄﾝ）・ﾓﾓ）</v>
      </c>
      <c r="D41" s="202" t="s">
        <v>146</v>
      </c>
      <c r="E41" s="202"/>
      <c r="F41" s="202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</row>
    <row r="42" spans="1:31">
      <c r="A42" s="203">
        <v>9</v>
      </c>
      <c r="B42" s="204">
        <f>IF(ISBLANK($A42),"",IF(ISERROR(VLOOKUP($A42,'精肉企画書（写し）'!$A$4:$J$100,4,FALSE)),"",VLOOKUP($A42,'精肉企画書（写し）'!$A$4:$J$100,4,FALSE)))</f>
        <v>391277</v>
      </c>
      <c r="C42" s="204" t="str">
        <f>IF(ISBLANK($B42),"",IF(ISERROR(VLOOKUP($B42,'精肉企画書（写し）'!$D$4:$J$100,6,FALSE)),"",VLOOKUP($B42,'精肉企画書（写し）'!$D$4:$J$100,6,FALSE)))</f>
        <v>国産牛切落し焼肉用（ﾓﾓ）</v>
      </c>
      <c r="D42" s="202" t="s">
        <v>156</v>
      </c>
      <c r="E42" s="202"/>
      <c r="F42" s="202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</row>
    <row r="43" spans="1:31">
      <c r="A43" s="203">
        <v>10</v>
      </c>
      <c r="B43" s="204">
        <f>IF(ISBLANK($A43),"",IF(ISERROR(VLOOKUP($A43,'精肉企画書（写し）'!$A$4:$J$100,4,FALSE)),"",VLOOKUP($A43,'精肉企画書（写し）'!$A$4:$J$100,4,FALSE)))</f>
        <v>303941</v>
      </c>
      <c r="C43" s="204" t="str">
        <f>IF(ISBLANK($B43),"",IF(ISERROR(VLOOKUP($B43,'精肉企画書（写し）'!$D$4:$J$100,6,FALSE)),"",VLOOKUP($B43,'精肉企画書（写し）'!$D$4:$J$100,6,FALSE)))</f>
        <v>国産牛すき焼用（ロース）</v>
      </c>
      <c r="D43" s="202" t="s">
        <v>148</v>
      </c>
      <c r="E43" s="202"/>
      <c r="F43" s="202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</row>
    <row r="44" spans="1:31">
      <c r="A44" s="203">
        <v>11</v>
      </c>
      <c r="B44" s="204">
        <f>IF(ISBLANK($A44),"",IF(ISERROR(VLOOKUP($A44,'精肉企画書（写し）'!$A$4:$J$100,4,FALSE)),"",VLOOKUP($A44,'精肉企画書（写し）'!$A$4:$J$100,4,FALSE)))</f>
        <v>307414</v>
      </c>
      <c r="C44" s="204" t="str">
        <f>IF(ISBLANK($B44),"",IF(ISERROR(VLOOKUP($B44,'精肉企画書（写し）'!$D$4:$J$100,6,FALSE)),"",VLOOKUP($B44,'精肉企画書（写し）'!$D$4:$J$100,6,FALSE)))</f>
        <v>国産牛こまぎれ(ﾊﾞﾗ凍結）</v>
      </c>
      <c r="D44" s="200" t="s">
        <v>152</v>
      </c>
      <c r="E44" s="200" t="s">
        <v>153</v>
      </c>
      <c r="F44" s="200" t="s">
        <v>152</v>
      </c>
      <c r="G44" s="200" t="s">
        <v>154</v>
      </c>
      <c r="H44" s="200" t="s">
        <v>159</v>
      </c>
      <c r="I44" s="200" t="s">
        <v>160</v>
      </c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</row>
    <row r="45" spans="1:31">
      <c r="A45" s="203">
        <v>12</v>
      </c>
      <c r="B45" s="204" t="str">
        <f>IF(ISBLANK($A45),"",IF(ISERROR(VLOOKUP($A45,'精肉企画書（写し）'!$A$4:$J$100,4,FALSE)),"",VLOOKUP($A45,'精肉企画書（写し）'!$A$4:$J$100,4,FALSE)))</f>
        <v/>
      </c>
      <c r="C45" s="204" t="str">
        <f>IF(ISBLANK($B45),"",IF(ISERROR(VLOOKUP($B45,'精肉企画書（写し）'!$D$4:$J$100,6,FALSE)),"",VLOOKUP($B45,'精肉企画書（写し）'!$D$4:$J$100,6,FALSE)))</f>
        <v/>
      </c>
      <c r="D45" s="202"/>
      <c r="E45" s="202"/>
      <c r="F45" s="202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</row>
    <row r="46" spans="1:31">
      <c r="A46" s="203">
        <v>13</v>
      </c>
      <c r="B46" s="204" t="str">
        <f>IF(ISBLANK($A46),"",IF(ISERROR(VLOOKUP($A46,'精肉企画書（写し）'!$A$4:$J$100,4,FALSE)),"",VLOOKUP($A46,'精肉企画書（写し）'!$A$4:$J$100,4,FALSE)))</f>
        <v/>
      </c>
      <c r="C46" s="204" t="str">
        <f>IF(ISBLANK($B46),"",IF(ISERROR(VLOOKUP($B46,'精肉企画書（写し）'!$D$4:$J$100,6,FALSE)),"",VLOOKUP($B46,'精肉企画書（写し）'!$D$4:$J$100,6,FALSE)))</f>
        <v/>
      </c>
      <c r="D46" s="202"/>
      <c r="E46" s="202"/>
      <c r="F46" s="202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</row>
    <row r="47" spans="1:31">
      <c r="A47" s="203">
        <v>14</v>
      </c>
      <c r="B47" s="204" t="str">
        <f>IF(ISBLANK($A47),"",IF(ISERROR(VLOOKUP($A47,'精肉企画書（写し）'!$A$4:$J$100,4,FALSE)),"",VLOOKUP($A47,'精肉企画書（写し）'!$A$4:$J$100,4,FALSE)))</f>
        <v/>
      </c>
      <c r="C47" s="204" t="str">
        <f>IF(ISBLANK($B47),"",IF(ISERROR(VLOOKUP($B47,'精肉企画書（写し）'!$D$4:$J$100,6,FALSE)),"",VLOOKUP($B47,'精肉企画書（写し）'!$D$4:$J$100,6,FALSE)))</f>
        <v/>
      </c>
      <c r="D47" s="202"/>
      <c r="E47" s="202"/>
      <c r="F47" s="202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</row>
    <row r="48" spans="1:31">
      <c r="A48" s="203">
        <v>15</v>
      </c>
      <c r="B48" s="204" t="str">
        <f>IF(ISBLANK($A48),"",IF(ISERROR(VLOOKUP($A48,'精肉企画書（写し）'!$A$4:$J$100,4,FALSE)),"",VLOOKUP($A48,'精肉企画書（写し）'!$A$4:$J$100,4,FALSE)))</f>
        <v/>
      </c>
      <c r="C48" s="204" t="str">
        <f>IF(ISBLANK($B48),"",IF(ISERROR(VLOOKUP($B48,'精肉企画書（写し）'!$D$4:$J$100,6,FALSE)),"",VLOOKUP($B48,'精肉企画書（写し）'!$D$4:$J$100,6,FALSE)))</f>
        <v/>
      </c>
      <c r="D48" s="202"/>
      <c r="E48" s="202"/>
      <c r="F48" s="202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</row>
    <row r="49" spans="1:31" ht="24">
      <c r="A49" s="210" t="s">
        <v>141</v>
      </c>
      <c r="B49" s="210"/>
      <c r="C49" s="210"/>
      <c r="D49" s="210"/>
      <c r="E49" s="210"/>
      <c r="F49" s="21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</row>
    <row r="50" spans="1:31">
      <c r="A50" s="203">
        <v>1</v>
      </c>
      <c r="B50" s="204">
        <f>IF(ISBLANK($A50),"",IF(ISERROR(VLOOKUP($A50,'精肉企画書（写し）'!$A$4:$J$100,4,FALSE)),"",VLOOKUP($A50,'精肉企画書（写し）'!$A$4:$J$100,4,FALSE)))</f>
        <v>358483</v>
      </c>
      <c r="C50" s="204" t="str">
        <f>IF(ISBLANK($B50),"",IF(ISERROR(VLOOKUP($B50,'精肉企画書（写し）'!$D$4:$J$100,6,FALSE)),"",VLOOKUP($B50,'精肉企画書（写し）'!$D$4:$J$100,6,FALSE)))</f>
        <v>指定牛ﾁﾙﾄﾞ切落しすき焼用（ﾓﾓ・ｶﾀ・ﾊﾞﾗ）</v>
      </c>
      <c r="D50" s="202" t="s">
        <v>162</v>
      </c>
      <c r="E50" s="202" t="s">
        <v>162</v>
      </c>
      <c r="F50" s="202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</row>
    <row r="51" spans="1:31">
      <c r="A51" s="203">
        <v>2</v>
      </c>
      <c r="B51" s="204">
        <f>IF(ISBLANK($A51),"",IF(ISERROR(VLOOKUP($A51,'精肉企画書（写し）'!$A$4:$J$100,4,FALSE)),"",VLOOKUP($A51,'精肉企画書（写し）'!$A$4:$J$100,4,FALSE)))</f>
        <v>392217</v>
      </c>
      <c r="C51" s="204" t="str">
        <f>IF(ISBLANK($B51),"",IF(ISERROR(VLOOKUP($B51,'精肉企画書（写し）'!$D$4:$J$100,6,FALSE)),"",VLOOKUP($B51,'精肉企画書（写し）'!$D$4:$J$100,6,FALSE)))</f>
        <v>指定牛すき焼用（ﾓﾓ）</v>
      </c>
      <c r="D51" s="202" t="s">
        <v>162</v>
      </c>
      <c r="E51" s="202"/>
      <c r="F51" s="202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</row>
    <row r="52" spans="1:31">
      <c r="A52" s="203">
        <v>3</v>
      </c>
      <c r="B52" s="204">
        <f>IF(ISBLANK($A52),"",IF(ISERROR(VLOOKUP($A52,'精肉企画書（写し）'!$A$4:$J$100,4,FALSE)),"",VLOOKUP($A52,'精肉企画書（写し）'!$A$4:$J$100,4,FALSE)))</f>
        <v>309262</v>
      </c>
      <c r="C52" s="204" t="str">
        <f>IF(ISBLANK($B52),"",IF(ISERROR(VLOOKUP($B52,'精肉企画書（写し）'!$D$4:$J$100,6,FALSE)),"",VLOOKUP($B52,'精肉企画書（写し）'!$D$4:$J$100,6,FALSE)))</f>
        <v>国産牛ﾁﾙﾄﾞこまぎれ</v>
      </c>
      <c r="D52" s="200" t="s">
        <v>169</v>
      </c>
      <c r="E52" s="200" t="s">
        <v>170</v>
      </c>
      <c r="F52" s="200" t="s">
        <v>171</v>
      </c>
      <c r="G52" s="200" t="s">
        <v>165</v>
      </c>
      <c r="H52" s="200" t="s">
        <v>172</v>
      </c>
      <c r="I52" s="200" t="s">
        <v>173</v>
      </c>
      <c r="J52" s="200" t="s">
        <v>174</v>
      </c>
      <c r="K52" s="200" t="s">
        <v>175</v>
      </c>
      <c r="L52" s="200" t="s">
        <v>177</v>
      </c>
      <c r="M52" s="200" t="s">
        <v>178</v>
      </c>
      <c r="N52" s="200" t="s">
        <v>179</v>
      </c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</row>
    <row r="53" spans="1:31">
      <c r="A53" s="203">
        <v>4</v>
      </c>
      <c r="B53" s="204">
        <f>IF(ISBLANK($A53),"",IF(ISERROR(VLOOKUP($A53,'精肉企画書（写し）'!$A$4:$J$100,4,FALSE)),"",VLOOKUP($A53,'精肉企画書（写し）'!$A$4:$J$100,4,FALSE)))</f>
        <v>320888</v>
      </c>
      <c r="C53" s="204" t="str">
        <f>IF(ISBLANK($B53),"",IF(ISERROR(VLOOKUP($B53,'精肉企画書（写し）'!$D$4:$J$100,6,FALSE)),"",VLOOKUP($B53,'精肉企画書（写し）'!$D$4:$J$100,6,FALSE)))</f>
        <v>指定牛切落し（ﾓﾓ）</v>
      </c>
      <c r="D53" s="202" t="s">
        <v>162</v>
      </c>
      <c r="E53" s="202"/>
      <c r="F53" s="202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</row>
    <row r="54" spans="1:31">
      <c r="A54" s="203">
        <v>5</v>
      </c>
      <c r="B54" s="204">
        <f>IF(ISBLANK($A54),"",IF(ISERROR(VLOOKUP($A54,'精肉企画書（写し）'!$A$4:$J$100,4,FALSE)),"",VLOOKUP($A54,'精肉企画書（写し）'!$A$4:$J$100,4,FALSE)))</f>
        <v>391970</v>
      </c>
      <c r="C54" s="204" t="str">
        <f>IF(ISBLANK($B54),"",IF(ISERROR(VLOOKUP($B54,'精肉企画書（写し）'!$D$4:$J$100,6,FALSE)),"",VLOOKUP($B54,'精肉企画書（写し）'!$D$4:$J$100,6,FALSE)))</f>
        <v>国産牛切落し（ﾓﾓ）</v>
      </c>
      <c r="D54" s="202" t="s">
        <v>176</v>
      </c>
      <c r="E54" s="202" t="s">
        <v>182</v>
      </c>
      <c r="F54" s="202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</row>
    <row r="55" spans="1:31">
      <c r="A55" s="203">
        <v>6</v>
      </c>
      <c r="B55" s="204">
        <f>IF(ISBLANK($A55),"",IF(ISERROR(VLOOKUP($A55,'精肉企画書（写し）'!$A$4:$J$100,4,FALSE)),"",VLOOKUP($A55,'精肉企画書（写し）'!$A$4:$J$100,4,FALSE)))</f>
        <v>310003</v>
      </c>
      <c r="C55" s="204" t="str">
        <f>IF(ISBLANK($B55),"",IF(ISERROR(VLOOKUP($B55,'精肉企画書（写し）'!$D$4:$J$100,6,FALSE)),"",VLOOKUP($B55,'精肉企画書（写し）'!$D$4:$J$100,6,FALSE)))</f>
        <v>国産交雑牛（F1）ステーキ用ヒレ</v>
      </c>
      <c r="D55" s="202" t="s">
        <v>157</v>
      </c>
      <c r="E55" s="202" t="s">
        <v>158</v>
      </c>
      <c r="F55" s="202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</row>
    <row r="56" spans="1:31">
      <c r="A56" s="203">
        <v>7</v>
      </c>
      <c r="B56" s="204">
        <f>IF(ISBLANK($A56),"",IF(ISERROR(VLOOKUP($A56,'精肉企画書（写し）'!$A$4:$J$100,4,FALSE)),"",VLOOKUP($A56,'精肉企画書（写し）'!$A$4:$J$100,4,FALSE)))</f>
        <v>308446</v>
      </c>
      <c r="C56" s="204" t="str">
        <f>IF(ISBLANK($B56),"",IF(ISERROR(VLOOKUP($B56,'精肉企画書（写し）'!$D$4:$J$100,6,FALSE)),"",VLOOKUP($B56,'精肉企画書（写し）'!$D$4:$J$100,6,FALSE)))</f>
        <v>国産牛ステーキ用（ﾓﾓ）</v>
      </c>
      <c r="D56" s="202" t="s">
        <v>145</v>
      </c>
      <c r="E56" s="202"/>
      <c r="F56" s="202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</row>
    <row r="57" spans="1:31">
      <c r="A57" s="203">
        <v>8</v>
      </c>
      <c r="B57" s="204">
        <f>IF(ISBLANK($A57),"",IF(ISERROR(VLOOKUP($A57,'精肉企画書（写し）'!$A$4:$J$100,4,FALSE)),"",VLOOKUP($A57,'精肉企画書（写し）'!$A$4:$J$100,4,FALSE)))</f>
        <v>308488</v>
      </c>
      <c r="C57" s="204" t="str">
        <f>IF(ISBLANK($B57),"",IF(ISERROR(VLOOKUP($B57,'精肉企画書（写し）'!$D$4:$J$100,6,FALSE)),"",VLOOKUP($B57,'精肉企画書（写し）'!$D$4:$J$100,6,FALSE)))</f>
        <v>指定牛焼肉用厚切り（ﾛｰｽ(ｻﾞﾌﾞﾄﾝ）・ﾓﾓ）</v>
      </c>
      <c r="D57" s="202" t="s">
        <v>146</v>
      </c>
      <c r="E57" s="202"/>
      <c r="F57" s="202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</row>
    <row r="58" spans="1:31">
      <c r="A58" s="203">
        <v>9</v>
      </c>
      <c r="B58" s="204">
        <f>IF(ISBLANK($A58),"",IF(ISERROR(VLOOKUP($A58,'精肉企画書（写し）'!$A$4:$J$100,4,FALSE)),"",VLOOKUP($A58,'精肉企画書（写し）'!$A$4:$J$100,4,FALSE)))</f>
        <v>391277</v>
      </c>
      <c r="C58" s="204" t="str">
        <f>IF(ISBLANK($B58),"",IF(ISERROR(VLOOKUP($B58,'精肉企画書（写し）'!$D$4:$J$100,6,FALSE)),"",VLOOKUP($B58,'精肉企画書（写し）'!$D$4:$J$100,6,FALSE)))</f>
        <v>国産牛切落し焼肉用（ﾓﾓ）</v>
      </c>
      <c r="D58" s="202" t="s">
        <v>156</v>
      </c>
      <c r="E58" s="202"/>
      <c r="F58" s="202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</row>
    <row r="59" spans="1:31">
      <c r="A59" s="203">
        <v>10</v>
      </c>
      <c r="B59" s="204">
        <f>IF(ISBLANK($A59),"",IF(ISERROR(VLOOKUP($A59,'精肉企画書（写し）'!$A$4:$J$100,4,FALSE)),"",VLOOKUP($A59,'精肉企画書（写し）'!$A$4:$J$100,4,FALSE)))</f>
        <v>303941</v>
      </c>
      <c r="C59" s="204" t="str">
        <f>IF(ISBLANK($B59),"",IF(ISERROR(VLOOKUP($B59,'精肉企画書（写し）'!$D$4:$J$100,6,FALSE)),"",VLOOKUP($B59,'精肉企画書（写し）'!$D$4:$J$100,6,FALSE)))</f>
        <v>国産牛すき焼用（ロース）</v>
      </c>
      <c r="D59" s="202" t="s">
        <v>148</v>
      </c>
      <c r="E59" s="202"/>
      <c r="F59" s="202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</row>
    <row r="60" spans="1:31">
      <c r="A60" s="203">
        <v>11</v>
      </c>
      <c r="B60" s="204">
        <f>IF(ISBLANK($A60),"",IF(ISERROR(VLOOKUP($A60,'精肉企画書（写し）'!$A$4:$J$100,4,FALSE)),"",VLOOKUP($A60,'精肉企画書（写し）'!$A$4:$J$100,4,FALSE)))</f>
        <v>307414</v>
      </c>
      <c r="C60" s="204" t="str">
        <f>IF(ISBLANK($B60),"",IF(ISERROR(VLOOKUP($B60,'精肉企画書（写し）'!$D$4:$J$100,6,FALSE)),"",VLOOKUP($B60,'精肉企画書（写し）'!$D$4:$J$100,6,FALSE)))</f>
        <v>国産牛こまぎれ(ﾊﾞﾗ凍結）</v>
      </c>
      <c r="D60" s="202" t="s">
        <v>159</v>
      </c>
      <c r="E60" s="202" t="s">
        <v>160</v>
      </c>
      <c r="F60" s="202" t="s">
        <v>161</v>
      </c>
      <c r="G60" s="200" t="s">
        <v>162</v>
      </c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</row>
    <row r="61" spans="1:31">
      <c r="A61" s="203">
        <v>12</v>
      </c>
      <c r="B61" s="204" t="str">
        <f>IF(ISBLANK($A61),"",IF(ISERROR(VLOOKUP($A61,'精肉企画書（写し）'!$A$4:$J$100,4,FALSE)),"",VLOOKUP($A61,'精肉企画書（写し）'!$A$4:$J$100,4,FALSE)))</f>
        <v/>
      </c>
      <c r="C61" s="204" t="str">
        <f>IF(ISBLANK($B61),"",IF(ISERROR(VLOOKUP($B61,'精肉企画書（写し）'!$D$4:$J$100,6,FALSE)),"",VLOOKUP($B61,'精肉企画書（写し）'!$D$4:$J$100,6,FALSE)))</f>
        <v/>
      </c>
      <c r="D61" s="202"/>
      <c r="E61" s="202"/>
      <c r="F61" s="202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</row>
    <row r="62" spans="1:31">
      <c r="A62" s="203">
        <v>13</v>
      </c>
      <c r="B62" s="204" t="str">
        <f>IF(ISBLANK($A62),"",IF(ISERROR(VLOOKUP($A62,'精肉企画書（写し）'!$A$4:$J$100,4,FALSE)),"",VLOOKUP($A62,'精肉企画書（写し）'!$A$4:$J$100,4,FALSE)))</f>
        <v/>
      </c>
      <c r="C62" s="204" t="str">
        <f>IF(ISBLANK($B62),"",IF(ISERROR(VLOOKUP($B62,'精肉企画書（写し）'!$D$4:$J$100,6,FALSE)),"",VLOOKUP($B62,'精肉企画書（写し）'!$D$4:$J$100,6,FALSE)))</f>
        <v/>
      </c>
      <c r="D62" s="202"/>
      <c r="E62" s="202"/>
      <c r="F62" s="202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</row>
    <row r="63" spans="1:31">
      <c r="A63" s="203">
        <v>14</v>
      </c>
      <c r="B63" s="204" t="str">
        <f>IF(ISBLANK($A63),"",IF(ISERROR(VLOOKUP($A63,'精肉企画書（写し）'!$A$4:$J$100,4,FALSE)),"",VLOOKUP($A63,'精肉企画書（写し）'!$A$4:$J$100,4,FALSE)))</f>
        <v/>
      </c>
      <c r="C63" s="204" t="str">
        <f>IF(ISBLANK($B63),"",IF(ISERROR(VLOOKUP($B63,'精肉企画書（写し）'!$D$4:$J$100,6,FALSE)),"",VLOOKUP($B63,'精肉企画書（写し）'!$D$4:$J$100,6,FALSE)))</f>
        <v/>
      </c>
      <c r="D63" s="202"/>
      <c r="E63" s="202"/>
      <c r="F63" s="202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</row>
    <row r="64" spans="1:31">
      <c r="A64" s="203">
        <v>15</v>
      </c>
      <c r="B64" s="204" t="str">
        <f>IF(ISBLANK($A64),"",IF(ISERROR(VLOOKUP($A64,'精肉企画書（写し）'!$A$4:$J$100,4,FALSE)),"",VLOOKUP($A64,'精肉企画書（写し）'!$A$4:$J$100,4,FALSE)))</f>
        <v/>
      </c>
      <c r="C64" s="204" t="str">
        <f>IF(ISBLANK($B64),"",IF(ISERROR(VLOOKUP($B64,'精肉企画書（写し）'!$D$4:$J$100,6,FALSE)),"",VLOOKUP($B64,'精肉企画書（写し）'!$D$4:$J$100,6,FALSE)))</f>
        <v/>
      </c>
      <c r="D64" s="202"/>
      <c r="E64" s="202"/>
      <c r="F64" s="202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</row>
    <row r="65" spans="1:31" ht="24">
      <c r="A65" s="211" t="s">
        <v>142</v>
      </c>
      <c r="B65" s="211"/>
      <c r="C65" s="211"/>
      <c r="D65" s="211"/>
      <c r="E65" s="211"/>
      <c r="F65" s="211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</row>
    <row r="66" spans="1:31">
      <c r="A66" s="203">
        <v>1</v>
      </c>
      <c r="B66" s="204">
        <f>IF(ISBLANK($A66),"",IF(ISERROR(VLOOKUP($A66,'精肉企画書（写し）'!$A$4:$J$100,4,FALSE)),"",VLOOKUP($A66,'精肉企画書（写し）'!$A$4:$J$100,4,FALSE)))</f>
        <v>358483</v>
      </c>
      <c r="C66" s="204" t="str">
        <f>IF(ISBLANK($B66),"",IF(ISERROR(VLOOKUP($B66,'精肉企画書（写し）'!$D$4:$J$100,6,FALSE)),"",VLOOKUP($B66,'精肉企画書（写し）'!$D$4:$J$100,6,FALSE)))</f>
        <v>指定牛ﾁﾙﾄﾞ切落しすき焼用（ﾓﾓ・ｶﾀ・ﾊﾞﾗ）</v>
      </c>
      <c r="D66" s="202" t="s">
        <v>162</v>
      </c>
      <c r="E66" s="202" t="s">
        <v>180</v>
      </c>
      <c r="F66" s="202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</row>
    <row r="67" spans="1:31">
      <c r="A67" s="203">
        <v>2</v>
      </c>
      <c r="B67" s="204">
        <f>IF(ISBLANK($A67),"",IF(ISERROR(VLOOKUP($A67,'精肉企画書（写し）'!$A$4:$J$100,4,FALSE)),"",VLOOKUP($A67,'精肉企画書（写し）'!$A$4:$J$100,4,FALSE)))</f>
        <v>392217</v>
      </c>
      <c r="C67" s="204" t="str">
        <f>IF(ISBLANK($B67),"",IF(ISERROR(VLOOKUP($B67,'精肉企画書（写し）'!$D$4:$J$100,6,FALSE)),"",VLOOKUP($B67,'精肉企画書（写し）'!$D$4:$J$100,6,FALSE)))</f>
        <v>指定牛すき焼用（ﾓﾓ）</v>
      </c>
      <c r="D67" s="202" t="s">
        <v>162</v>
      </c>
      <c r="E67" s="202"/>
      <c r="F67" s="202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</row>
    <row r="68" spans="1:31">
      <c r="A68" s="203">
        <v>3</v>
      </c>
      <c r="B68" s="204">
        <f>IF(ISBLANK($A68),"",IF(ISERROR(VLOOKUP($A68,'精肉企画書（写し）'!$A$4:$J$100,4,FALSE)),"",VLOOKUP($A68,'精肉企画書（写し）'!$A$4:$J$100,4,FALSE)))</f>
        <v>309262</v>
      </c>
      <c r="C68" s="204" t="str">
        <f>IF(ISBLANK($B68),"",IF(ISERROR(VLOOKUP($B68,'精肉企画書（写し）'!$D$4:$J$100,6,FALSE)),"",VLOOKUP($B68,'精肉企画書（写し）'!$D$4:$J$100,6,FALSE)))</f>
        <v>国産牛ﾁﾙﾄﾞこまぎれ</v>
      </c>
      <c r="D68" s="200" t="s">
        <v>177</v>
      </c>
      <c r="E68" s="200" t="s">
        <v>178</v>
      </c>
      <c r="F68" s="200" t="s">
        <v>179</v>
      </c>
      <c r="G68" s="200" t="s">
        <v>181</v>
      </c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</row>
    <row r="69" spans="1:31">
      <c r="A69" s="203">
        <v>4</v>
      </c>
      <c r="B69" s="204">
        <f>IF(ISBLANK($A69),"",IF(ISERROR(VLOOKUP($A69,'精肉企画書（写し）'!$A$4:$J$100,4,FALSE)),"",VLOOKUP($A69,'精肉企画書（写し）'!$A$4:$J$100,4,FALSE)))</f>
        <v>320888</v>
      </c>
      <c r="C69" s="204" t="str">
        <f>IF(ISBLANK($B69),"",IF(ISERROR(VLOOKUP($B69,'精肉企画書（写し）'!$D$4:$J$100,6,FALSE)),"",VLOOKUP($B69,'精肉企画書（写し）'!$D$4:$J$100,6,FALSE)))</f>
        <v>指定牛切落し（ﾓﾓ）</v>
      </c>
      <c r="D69" s="202" t="s">
        <v>162</v>
      </c>
      <c r="E69" s="202"/>
      <c r="F69" s="202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</row>
    <row r="70" spans="1:31">
      <c r="A70" s="203">
        <v>5</v>
      </c>
      <c r="B70" s="204">
        <f>IF(ISBLANK($A70),"",IF(ISERROR(VLOOKUP($A70,'精肉企画書（写し）'!$A$4:$J$100,4,FALSE)),"",VLOOKUP($A70,'精肉企画書（写し）'!$A$4:$J$100,4,FALSE)))</f>
        <v>391970</v>
      </c>
      <c r="C70" s="204" t="str">
        <f>IF(ISBLANK($B70),"",IF(ISERROR(VLOOKUP($B70,'精肉企画書（写し）'!$D$4:$J$100,6,FALSE)),"",VLOOKUP($B70,'精肉企画書（写し）'!$D$4:$J$100,6,FALSE)))</f>
        <v>国産牛切落し（ﾓﾓ）</v>
      </c>
      <c r="D70" s="202" t="s">
        <v>183</v>
      </c>
      <c r="E70" s="202"/>
      <c r="F70" s="202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</row>
    <row r="71" spans="1:31">
      <c r="A71" s="203">
        <v>6</v>
      </c>
      <c r="B71" s="204">
        <f>IF(ISBLANK($A71),"",IF(ISERROR(VLOOKUP($A71,'精肉企画書（写し）'!$A$4:$J$100,4,FALSE)),"",VLOOKUP($A71,'精肉企画書（写し）'!$A$4:$J$100,4,FALSE)))</f>
        <v>310003</v>
      </c>
      <c r="C71" s="204" t="str">
        <f>IF(ISBLANK($B71),"",IF(ISERROR(VLOOKUP($B71,'精肉企画書（写し）'!$D$4:$J$100,6,FALSE)),"",VLOOKUP($B71,'精肉企画書（写し）'!$D$4:$J$100,6,FALSE)))</f>
        <v>国産交雑牛（F1）ステーキ用ヒレ</v>
      </c>
      <c r="D71" s="202" t="s">
        <v>158</v>
      </c>
      <c r="E71" s="202"/>
      <c r="F71" s="202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</row>
    <row r="72" spans="1:31">
      <c r="A72" s="203">
        <v>7</v>
      </c>
      <c r="B72" s="204">
        <f>IF(ISBLANK($A72),"",IF(ISERROR(VLOOKUP($A72,'精肉企画書（写し）'!$A$4:$J$100,4,FALSE)),"",VLOOKUP($A72,'精肉企画書（写し）'!$A$4:$J$100,4,FALSE)))</f>
        <v>308446</v>
      </c>
      <c r="C72" s="204" t="str">
        <f>IF(ISBLANK($B72),"",IF(ISERROR(VLOOKUP($B72,'精肉企画書（写し）'!$D$4:$J$100,6,FALSE)),"",VLOOKUP($B72,'精肉企画書（写し）'!$D$4:$J$100,6,FALSE)))</f>
        <v>国産牛ステーキ用（ﾓﾓ）</v>
      </c>
      <c r="D72" s="202" t="s">
        <v>145</v>
      </c>
      <c r="E72" s="202"/>
      <c r="F72" s="202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</row>
    <row r="73" spans="1:31">
      <c r="A73" s="203">
        <v>8</v>
      </c>
      <c r="B73" s="204">
        <f>IF(ISBLANK($A73),"",IF(ISERROR(VLOOKUP($A73,'精肉企画書（写し）'!$A$4:$J$100,4,FALSE)),"",VLOOKUP($A73,'精肉企画書（写し）'!$A$4:$J$100,4,FALSE)))</f>
        <v>308488</v>
      </c>
      <c r="C73" s="204" t="str">
        <f>IF(ISBLANK($B73),"",IF(ISERROR(VLOOKUP($B73,'精肉企画書（写し）'!$D$4:$J$100,6,FALSE)),"",VLOOKUP($B73,'精肉企画書（写し）'!$D$4:$J$100,6,FALSE)))</f>
        <v>指定牛焼肉用厚切り（ﾛｰｽ(ｻﾞﾌﾞﾄﾝ）・ﾓﾓ）</v>
      </c>
      <c r="D73" s="202" t="s">
        <v>146</v>
      </c>
      <c r="E73" s="202"/>
      <c r="F73" s="202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</row>
    <row r="74" spans="1:31">
      <c r="A74" s="203">
        <v>9</v>
      </c>
      <c r="B74" s="204">
        <f>IF(ISBLANK($A74),"",IF(ISERROR(VLOOKUP($A74,'精肉企画書（写し）'!$A$4:$J$100,4,FALSE)),"",VLOOKUP($A74,'精肉企画書（写し）'!$A$4:$J$100,4,FALSE)))</f>
        <v>391277</v>
      </c>
      <c r="C74" s="204" t="str">
        <f>IF(ISBLANK($B74),"",IF(ISERROR(VLOOKUP($B74,'精肉企画書（写し）'!$D$4:$J$100,6,FALSE)),"",VLOOKUP($B74,'精肉企画書（写し）'!$D$4:$J$100,6,FALSE)))</f>
        <v>国産牛切落し焼肉用（ﾓﾓ）</v>
      </c>
      <c r="D74" s="202" t="s">
        <v>156</v>
      </c>
      <c r="E74" s="202"/>
      <c r="F74" s="202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</row>
    <row r="75" spans="1:31">
      <c r="A75" s="203">
        <v>10</v>
      </c>
      <c r="B75" s="204">
        <f>IF(ISBLANK($A75),"",IF(ISERROR(VLOOKUP($A75,'精肉企画書（写し）'!$A$4:$J$100,4,FALSE)),"",VLOOKUP($A75,'精肉企画書（写し）'!$A$4:$J$100,4,FALSE)))</f>
        <v>303941</v>
      </c>
      <c r="C75" s="204" t="str">
        <f>IF(ISBLANK($B75),"",IF(ISERROR(VLOOKUP($B75,'精肉企画書（写し）'!$D$4:$J$100,6,FALSE)),"",VLOOKUP($B75,'精肉企画書（写し）'!$D$4:$J$100,6,FALSE)))</f>
        <v>国産牛すき焼用（ロース）</v>
      </c>
      <c r="D75" s="202" t="s">
        <v>148</v>
      </c>
      <c r="E75" s="202"/>
      <c r="F75" s="202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</row>
    <row r="76" spans="1:31">
      <c r="A76" s="203">
        <v>11</v>
      </c>
      <c r="B76" s="204">
        <f>IF(ISBLANK($A76),"",IF(ISERROR(VLOOKUP($A76,'精肉企画書（写し）'!$A$4:$J$100,4,FALSE)),"",VLOOKUP($A76,'精肉企画書（写し）'!$A$4:$J$100,4,FALSE)))</f>
        <v>307414</v>
      </c>
      <c r="C76" s="204" t="str">
        <f>IF(ISBLANK($B76),"",IF(ISERROR(VLOOKUP($B76,'精肉企画書（写し）'!$D$4:$J$100,6,FALSE)),"",VLOOKUP($B76,'精肉企画書（写し）'!$D$4:$J$100,6,FALSE)))</f>
        <v>国産牛こまぎれ(ﾊﾞﾗ凍結）</v>
      </c>
      <c r="D76" s="202" t="s">
        <v>159</v>
      </c>
      <c r="E76" s="202" t="s">
        <v>160</v>
      </c>
      <c r="F76" s="202" t="s">
        <v>163</v>
      </c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</row>
    <row r="77" spans="1:31">
      <c r="A77" s="203">
        <v>12</v>
      </c>
      <c r="B77" s="204" t="str">
        <f>IF(ISBLANK($A77),"",IF(ISERROR(VLOOKUP($A77,'精肉企画書（写し）'!$A$4:$J$100,4,FALSE)),"",VLOOKUP($A77,'精肉企画書（写し）'!$A$4:$J$100,4,FALSE)))</f>
        <v/>
      </c>
      <c r="C77" s="204" t="str">
        <f>IF(ISBLANK($B77),"",IF(ISERROR(VLOOKUP($B77,'精肉企画書（写し）'!$D$4:$J$100,6,FALSE)),"",VLOOKUP($B77,'精肉企画書（写し）'!$D$4:$J$100,6,FALSE)))</f>
        <v/>
      </c>
      <c r="D77" s="202"/>
      <c r="E77" s="202"/>
      <c r="F77" s="202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</row>
    <row r="78" spans="1:31">
      <c r="A78" s="203">
        <v>13</v>
      </c>
      <c r="B78" s="204" t="str">
        <f>IF(ISBLANK($A78),"",IF(ISERROR(VLOOKUP($A78,'精肉企画書（写し）'!$A$4:$J$100,4,FALSE)),"",VLOOKUP($A78,'精肉企画書（写し）'!$A$4:$J$100,4,FALSE)))</f>
        <v/>
      </c>
      <c r="C78" s="204" t="str">
        <f>IF(ISBLANK($B78),"",IF(ISERROR(VLOOKUP($B78,'精肉企画書（写し）'!$D$4:$J$100,6,FALSE)),"",VLOOKUP($B78,'精肉企画書（写し）'!$D$4:$J$100,6,FALSE)))</f>
        <v/>
      </c>
      <c r="D78" s="202"/>
      <c r="E78" s="202"/>
      <c r="F78" s="202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</row>
    <row r="79" spans="1:31">
      <c r="A79" s="203">
        <v>14</v>
      </c>
      <c r="B79" s="204" t="str">
        <f>IF(ISBLANK($A79),"",IF(ISERROR(VLOOKUP($A79,'精肉企画書（写し）'!$A$4:$J$100,4,FALSE)),"",VLOOKUP($A79,'精肉企画書（写し）'!$A$4:$J$100,4,FALSE)))</f>
        <v/>
      </c>
      <c r="C79" s="204" t="str">
        <f>IF(ISBLANK($B79),"",IF(ISERROR(VLOOKUP($B79,'精肉企画書（写し）'!$D$4:$J$100,6,FALSE)),"",VLOOKUP($B79,'精肉企画書（写し）'!$D$4:$J$100,6,FALSE)))</f>
        <v/>
      </c>
      <c r="D79" s="202"/>
      <c r="E79" s="202"/>
      <c r="F79" s="202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</row>
    <row r="80" spans="1:31">
      <c r="A80" s="203">
        <v>15</v>
      </c>
      <c r="B80" s="204" t="str">
        <f>IF(ISBLANK($A80),"",IF(ISERROR(VLOOKUP($A80,'精肉企画書（写し）'!$A$4:$J$100,4,FALSE)),"",VLOOKUP($A80,'精肉企画書（写し）'!$A$4:$J$100,4,FALSE)))</f>
        <v/>
      </c>
      <c r="C80" s="204" t="str">
        <f>IF(ISBLANK($B80),"",IF(ISERROR(VLOOKUP($B80,'精肉企画書（写し）'!$D$4:$J$100,6,FALSE)),"",VLOOKUP($B80,'精肉企画書（写し）'!$D$4:$J$100,6,FALSE)))</f>
        <v/>
      </c>
      <c r="D80" s="202"/>
      <c r="E80" s="202"/>
      <c r="F80" s="202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</row>
  </sheetData>
  <mergeCells count="5">
    <mergeCell ref="A1:F1"/>
    <mergeCell ref="A17:F17"/>
    <mergeCell ref="A33:F33"/>
    <mergeCell ref="A49:F49"/>
    <mergeCell ref="A65:F65"/>
  </mergeCells>
  <phoneticPr fontId="3"/>
  <dataValidations count="1">
    <dataValidation imeMode="hiragana" allowBlank="1" showInputMessage="1" showErrorMessage="1" sqref="B2:C16 B50:C64 B18:C32 B34:C48 B66:C80" xr:uid="{00000000-0002-0000-0100-000000000000}"/>
  </dataValidation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36"/>
  <sheetViews>
    <sheetView showZeros="0" zoomScale="75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L15" sqref="L15"/>
    </sheetView>
  </sheetViews>
  <sheetFormatPr defaultRowHeight="13.5"/>
  <cols>
    <col min="1" max="1" width="3.375" customWidth="1"/>
    <col min="2" max="2" width="9.125" style="70" customWidth="1"/>
    <col min="3" max="4" width="2.625" customWidth="1"/>
    <col min="5" max="5" width="6.375" customWidth="1"/>
    <col min="6" max="6" width="8.125" customWidth="1"/>
    <col min="7" max="7" width="7.75" customWidth="1"/>
    <col min="8" max="8" width="28.875" customWidth="1"/>
    <col min="9" max="9" width="5.25" customWidth="1"/>
    <col min="10" max="10" width="5.625" customWidth="1"/>
    <col min="11" max="11" width="10.5" customWidth="1"/>
    <col min="12" max="12" width="12.625" customWidth="1"/>
    <col min="13" max="13" width="8.375" customWidth="1"/>
    <col min="14" max="14" width="13.625" customWidth="1"/>
    <col min="15" max="15" width="14.125" bestFit="1" customWidth="1"/>
    <col min="16" max="44" width="12.625" customWidth="1"/>
    <col min="45" max="45" width="12" customWidth="1"/>
    <col min="46" max="46" width="13.125" style="21" customWidth="1"/>
    <col min="47" max="47" width="14.5" customWidth="1"/>
    <col min="50" max="50" width="27.125" customWidth="1"/>
    <col min="51" max="51" width="18.125" customWidth="1"/>
  </cols>
  <sheetData>
    <row r="1" spans="1:51" s="114" customFormat="1" ht="21" customHeight="1" thickTop="1" thickBot="1">
      <c r="A1" s="74" t="s">
        <v>7</v>
      </c>
      <c r="B1" s="75"/>
      <c r="C1" s="76"/>
      <c r="D1" s="77"/>
      <c r="E1" s="76"/>
      <c r="F1" s="190">
        <f>'精肉企画書（写し）'!$T$1</f>
        <v>45719</v>
      </c>
      <c r="G1" s="175" t="str">
        <f>IF(L1="","",TEXT(WEEKDAY($L$1,1),"aaa"))</f>
        <v>日</v>
      </c>
      <c r="H1" s="176" t="s">
        <v>54</v>
      </c>
      <c r="I1" s="76"/>
      <c r="J1" s="74"/>
      <c r="K1" s="73" t="s">
        <v>55</v>
      </c>
      <c r="L1" s="174">
        <f>[1]書込!$C$2</f>
        <v>45732</v>
      </c>
      <c r="M1" s="79" t="s">
        <v>56</v>
      </c>
      <c r="N1" s="113">
        <f>SUM(L1-3)</f>
        <v>45729</v>
      </c>
      <c r="O1" s="116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8"/>
      <c r="AU1" s="119"/>
    </row>
    <row r="2" spans="1:51" s="52" customFormat="1" ht="41.25" customHeight="1" thickTop="1" thickBot="1">
      <c r="A2" s="80" t="s">
        <v>18</v>
      </c>
      <c r="B2" s="81" t="s">
        <v>0</v>
      </c>
      <c r="C2" s="82" t="s">
        <v>52</v>
      </c>
      <c r="D2" s="82" t="s">
        <v>53</v>
      </c>
      <c r="E2" s="83" t="s">
        <v>1</v>
      </c>
      <c r="F2" s="84" t="s">
        <v>14</v>
      </c>
      <c r="G2" s="85" t="s">
        <v>2</v>
      </c>
      <c r="H2" s="85" t="s">
        <v>3</v>
      </c>
      <c r="I2" s="86" t="s">
        <v>9</v>
      </c>
      <c r="J2" s="84" t="s">
        <v>17</v>
      </c>
      <c r="K2" s="84" t="s">
        <v>15</v>
      </c>
      <c r="L2" s="84" t="s">
        <v>8</v>
      </c>
      <c r="M2" s="87" t="s">
        <v>5</v>
      </c>
      <c r="N2" s="183" t="s">
        <v>135</v>
      </c>
      <c r="O2" s="101" t="s">
        <v>26</v>
      </c>
      <c r="P2" s="101" t="s">
        <v>27</v>
      </c>
      <c r="Q2" s="101" t="s">
        <v>28</v>
      </c>
      <c r="R2" s="101" t="s">
        <v>29</v>
      </c>
      <c r="S2" s="101" t="s">
        <v>30</v>
      </c>
      <c r="T2" s="101" t="s">
        <v>31</v>
      </c>
      <c r="U2" s="101" t="s">
        <v>32</v>
      </c>
      <c r="V2" s="101" t="s">
        <v>33</v>
      </c>
      <c r="W2" s="101" t="s">
        <v>34</v>
      </c>
      <c r="X2" s="101" t="s">
        <v>35</v>
      </c>
      <c r="Y2" s="101" t="s">
        <v>36</v>
      </c>
      <c r="Z2" s="101" t="s">
        <v>37</v>
      </c>
      <c r="AA2" s="101" t="s">
        <v>38</v>
      </c>
      <c r="AB2" s="101" t="s">
        <v>39</v>
      </c>
      <c r="AC2" s="101" t="s">
        <v>40</v>
      </c>
      <c r="AD2" s="101" t="s">
        <v>41</v>
      </c>
      <c r="AE2" s="101" t="s">
        <v>42</v>
      </c>
      <c r="AF2" s="101" t="s">
        <v>24</v>
      </c>
      <c r="AG2" s="101" t="s">
        <v>25</v>
      </c>
      <c r="AH2" s="101" t="s">
        <v>23</v>
      </c>
      <c r="AI2" s="101" t="s">
        <v>22</v>
      </c>
      <c r="AJ2" s="101" t="s">
        <v>43</v>
      </c>
      <c r="AK2" s="101" t="s">
        <v>44</v>
      </c>
      <c r="AL2" s="101" t="s">
        <v>45</v>
      </c>
      <c r="AM2" s="101" t="s">
        <v>46</v>
      </c>
      <c r="AN2" s="101" t="s">
        <v>47</v>
      </c>
      <c r="AO2" s="101" t="s">
        <v>48</v>
      </c>
      <c r="AP2" s="101" t="s">
        <v>49</v>
      </c>
      <c r="AQ2" s="101" t="s">
        <v>50</v>
      </c>
      <c r="AR2" s="101" t="s">
        <v>51</v>
      </c>
      <c r="AS2" s="102" t="s">
        <v>6</v>
      </c>
      <c r="AT2" s="103" t="s">
        <v>4</v>
      </c>
      <c r="AU2" s="104" t="s">
        <v>11</v>
      </c>
      <c r="AX2" s="52" t="s">
        <v>65</v>
      </c>
      <c r="AY2" s="52" t="s">
        <v>66</v>
      </c>
    </row>
    <row r="3" spans="1:51" s="23" customFormat="1" ht="18" hidden="1" customHeight="1">
      <c r="A3" s="62" t="s">
        <v>19</v>
      </c>
      <c r="B3" s="67"/>
      <c r="C3" s="63"/>
      <c r="D3" s="63"/>
      <c r="E3" s="62"/>
      <c r="F3" s="62"/>
      <c r="G3" s="62"/>
      <c r="H3" s="62"/>
      <c r="I3" s="62"/>
      <c r="J3" s="62"/>
      <c r="K3" s="62"/>
      <c r="L3" s="62"/>
      <c r="M3" s="64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4"/>
      <c r="AT3" s="65"/>
      <c r="AU3" s="62"/>
      <c r="AX3" s="32"/>
      <c r="AY3" s="32"/>
    </row>
    <row r="4" spans="1:51" s="38" customFormat="1" ht="14.25" thickTop="1">
      <c r="A4" s="61">
        <v>1</v>
      </c>
      <c r="B4" s="69">
        <f>IF(G4="","",$F$1)</f>
        <v>45719</v>
      </c>
      <c r="C4" s="61">
        <f>IF($G4="","",1)</f>
        <v>1</v>
      </c>
      <c r="D4" s="196" t="str">
        <f>IF(I4="","",TEXT(WEEKDAY($L$1+1,1),"aaa"))</f>
        <v>月</v>
      </c>
      <c r="E4" s="57"/>
      <c r="F4" s="57">
        <v>514</v>
      </c>
      <c r="G4" s="58">
        <f>IF(ISBLANK($A4),"",IF(ISERROR(VLOOKUP($A4,'精肉企画書（写し）'!$A$4:$J$100,4,FALSE)),"",VLOOKUP($A4,'精肉企画書（写し）'!$A$4:$J$100,4,FALSE)))</f>
        <v>358483</v>
      </c>
      <c r="H4" s="58" t="str">
        <f>IF(ISBLANK($G4),"",IF(ISERROR(VLOOKUP($G4,'精肉企画書（写し）'!$D$4:$J$100,6,FALSE)),"",VLOOKUP($G4,'精肉企画書（写し）'!$D$4:$J$100,6,FALSE)))</f>
        <v>指定牛ﾁﾙﾄﾞ切落しすき焼用（ﾓﾓ・ｶﾀ・ﾊﾞﾗ）</v>
      </c>
      <c r="I4" s="58" t="str">
        <f>IF(ISBLANK($G4),"",IF(ISERROR(VLOOKUP($G4,'精肉企画書（写し）'!$D$4:$J$100,7,FALSE)),"",VLOOKUP($G4,'精肉企画書（写し）'!$D$4:$J$100,7,FALSE)))</f>
        <v>200g</v>
      </c>
      <c r="J4" s="172">
        <f>IF(G4="","",VLOOKUP(G4,[1]書込!$A$5:$P$53,11,0))</f>
        <v>18</v>
      </c>
      <c r="K4" s="171">
        <f>IF($G4="","",IF(VLOOKUP($G4,'精肉企画書（写し）'!$D$4:$V$100,19,FALSE)="Ｃ",$L$1,IF(VLOOKUP($G4,'精肉企画書（写し）'!$D$4:$V$100,19,FALSE)="Ｆ",$N$1,"")))</f>
        <v>45732</v>
      </c>
      <c r="L4" s="171">
        <f>IF($G4="","",IF(VLOOKUP($G4,'精肉企画書（写し）'!$D$3:$V$100,19,FALSE)="Ｃ",$L$1,""))</f>
        <v>45732</v>
      </c>
      <c r="M4" s="60">
        <f>IF(J4="","",PRODUCT(VLOOKUP(G4,'精肉企画書（写し）'!$D$4:$AR$100,41,0),J4/1000))</f>
        <v>3.5999999999999996</v>
      </c>
      <c r="N4" s="170" t="str">
        <f t="shared" ref="N4:N10" si="0">IF(G4="","",CONCATENATE(G4,TEXT(L4,"y"),TEXT(L4,"mmdd")))</f>
        <v>358483250316</v>
      </c>
      <c r="O4" s="198" t="str">
        <f>MIDB(Sheet1!D2,4,10)</f>
        <v>1667729372</v>
      </c>
      <c r="P4" s="198" t="str">
        <f>MIDB(Sheet1!E2,4,10)</f>
        <v/>
      </c>
      <c r="Q4" s="198" t="str">
        <f>MIDB(Sheet1!F2,4,10)</f>
        <v/>
      </c>
      <c r="R4" s="198" t="str">
        <f>MIDB(Sheet1!G2,4,10)</f>
        <v/>
      </c>
      <c r="S4" s="198" t="str">
        <f>MIDB(Sheet1!H2,4,10)</f>
        <v/>
      </c>
      <c r="T4" s="198" t="str">
        <f>MIDB(Sheet1!I2,4,10)</f>
        <v/>
      </c>
      <c r="U4" s="198" t="str">
        <f>MIDB(Sheet1!J2,4,10)</f>
        <v/>
      </c>
      <c r="V4" s="198" t="str">
        <f>MIDB(Sheet1!K2,4,10)</f>
        <v/>
      </c>
      <c r="W4" s="198" t="str">
        <f>MIDB(Sheet1!L2,4,10)</f>
        <v/>
      </c>
      <c r="X4" s="198" t="str">
        <f>MIDB(Sheet1!M2,4,10)</f>
        <v/>
      </c>
      <c r="Y4" s="198" t="str">
        <f>MIDB(Sheet1!N2,4,10)</f>
        <v/>
      </c>
      <c r="Z4" s="198" t="str">
        <f>MIDB(Sheet1!O2,4,10)</f>
        <v/>
      </c>
      <c r="AA4" s="198" t="str">
        <f>MIDB(Sheet1!P2,4,10)</f>
        <v/>
      </c>
      <c r="AB4" s="198" t="str">
        <f>MIDB(Sheet1!Q2,4,10)</f>
        <v/>
      </c>
      <c r="AC4" s="198" t="str">
        <f>MIDB(Sheet1!R2,4,10)</f>
        <v/>
      </c>
      <c r="AD4" s="198" t="str">
        <f>MIDB(Sheet1!S2,4,10)</f>
        <v/>
      </c>
      <c r="AE4" s="198" t="str">
        <f>MIDB(Sheet1!T2,4,10)</f>
        <v/>
      </c>
      <c r="AF4" s="198" t="str">
        <f>MIDB(Sheet1!U2,4,10)</f>
        <v/>
      </c>
      <c r="AG4" s="198" t="str">
        <f>MIDB(Sheet1!V2,4,10)</f>
        <v/>
      </c>
      <c r="AH4" s="198" t="str">
        <f>MIDB(Sheet1!W2,4,10)</f>
        <v/>
      </c>
      <c r="AI4" s="198" t="str">
        <f>MIDB(Sheet1!X2,4,10)</f>
        <v/>
      </c>
      <c r="AJ4" s="198" t="str">
        <f>MIDB(Sheet1!Y2,4,10)</f>
        <v/>
      </c>
      <c r="AK4" s="198" t="str">
        <f>MIDB(Sheet1!Z2,4,10)</f>
        <v/>
      </c>
      <c r="AL4" s="198" t="str">
        <f>MIDB(Sheet1!AA2,4,10)</f>
        <v/>
      </c>
      <c r="AM4" s="198" t="str">
        <f>MIDB(Sheet1!AB2,4,10)</f>
        <v/>
      </c>
      <c r="AN4" s="198" t="str">
        <f>MIDB(Sheet1!AC2,4,10)</f>
        <v/>
      </c>
      <c r="AO4" s="198" t="str">
        <f>MIDB(Sheet1!AD2,4,10)</f>
        <v/>
      </c>
      <c r="AP4" s="198" t="str">
        <f>MIDB(Sheet1!AE2,4,10)</f>
        <v/>
      </c>
      <c r="AQ4" s="198" t="str">
        <f>MIDB(Sheet1!AF2,4,10)</f>
        <v/>
      </c>
      <c r="AR4" s="198" t="str">
        <f>MIDB(Sheet1!AG2,4,10)</f>
        <v/>
      </c>
      <c r="AS4" s="92" t="str">
        <f>IF(ISBLANK($G4),"",IF(ISERROR(VLOOKUP($G4,'精肉企画書（写し）'!$D$4:$AA$21,20,FALSE)),"",VLOOKUP($G4,'精肉企画書（写し）'!$D$4:$AA$21,20,FALSE)))</f>
        <v>コープラスフーズ</v>
      </c>
      <c r="AT4" s="93" t="str">
        <f>IF($AS4="","",VLOOKUP($AS4,$AX$3:$AY$15,2,FALSE))</f>
        <v>072132</v>
      </c>
      <c r="AU4" s="94" t="str">
        <f>IF(AT4="","",$AX$18)</f>
        <v>通常納品</v>
      </c>
      <c r="AX4" s="53" t="s">
        <v>16</v>
      </c>
      <c r="AY4" s="54" t="s">
        <v>58</v>
      </c>
    </row>
    <row r="5" spans="1:51" s="38" customFormat="1">
      <c r="A5" s="61">
        <v>2</v>
      </c>
      <c r="B5" s="69">
        <f t="shared" ref="B5:B20" si="1">IF(G5="","",$F$1)</f>
        <v>45719</v>
      </c>
      <c r="C5" s="61">
        <f t="shared" ref="C5:C20" si="2">IF($G5="","",1)</f>
        <v>1</v>
      </c>
      <c r="D5" s="196" t="str">
        <f t="shared" ref="D5:D23" si="3">IF(I5="","",TEXT(WEEKDAY($L$1+1,1),"aaa"))</f>
        <v>月</v>
      </c>
      <c r="E5" s="57"/>
      <c r="F5" s="57">
        <v>534</v>
      </c>
      <c r="G5" s="58">
        <f>IF(ISBLANK($A5),"",IF(ISERROR(VLOOKUP($A5,'精肉企画書（写し）'!$A$4:$J$100,4,FALSE)),"",VLOOKUP($A5,'精肉企画書（写し）'!$A$4:$J$100,4,FALSE)))</f>
        <v>392217</v>
      </c>
      <c r="H5" s="58" t="str">
        <f>IF(ISBLANK($G5),"",IF(ISERROR(VLOOKUP($G5,'精肉企画書（写し）'!$D$4:$J$100,6,FALSE)),"",VLOOKUP($G5,'精肉企画書（写し）'!$D$4:$J$100,6,FALSE)))</f>
        <v>指定牛すき焼用（ﾓﾓ）</v>
      </c>
      <c r="I5" s="58" t="str">
        <f>IF(ISBLANK($G5),"",IF(ISERROR(VLOOKUP($G5,'精肉企画書（写し）'!$D$4:$J$100,7,FALSE)),"",VLOOKUP($G5,'精肉企画書（写し）'!$D$4:$J$100,7,FALSE)))</f>
        <v>150g</v>
      </c>
      <c r="J5" s="172">
        <f>IF(G5="","",VLOOKUP(G5,[1]書込!$A$5:$P$53,11,0))</f>
        <v>4</v>
      </c>
      <c r="K5" s="171">
        <f>IF($G5="","",IF(VLOOKUP($G5,'精肉企画書（写し）'!$D$4:$V$100,19,FALSE)="Ｃ",$L$1,IF(VLOOKUP($G5,'精肉企画書（写し）'!$D$4:$V$100,19,FALSE)="Ｆ",$N$1,"")))</f>
        <v>45732</v>
      </c>
      <c r="L5" s="171">
        <f>IF($G5="","",IF(VLOOKUP($G5,'精肉企画書（写し）'!$D$3:$V$100,19,FALSE)="Ｃ",$L$1,""))</f>
        <v>45732</v>
      </c>
      <c r="M5" s="60">
        <f>IF(J5="","",PRODUCT(VLOOKUP(G5,'精肉企画書（写し）'!$D$4:$AR$100,41,0),J5/1000))</f>
        <v>0.6</v>
      </c>
      <c r="N5" s="170" t="str">
        <f t="shared" si="0"/>
        <v>392217250316</v>
      </c>
      <c r="O5" s="198" t="str">
        <f>MIDB(Sheet1!D3,4,10)</f>
        <v>1673819746</v>
      </c>
      <c r="P5" s="198" t="str">
        <f>MIDB(Sheet1!E3,4,10)</f>
        <v>1667729372</v>
      </c>
      <c r="Q5" s="198" t="str">
        <f>MIDB(Sheet1!F3,4,10)</f>
        <v/>
      </c>
      <c r="R5" s="198" t="str">
        <f>MIDB(Sheet1!G3,4,10)</f>
        <v/>
      </c>
      <c r="S5" s="198" t="str">
        <f>MIDB(Sheet1!H3,4,10)</f>
        <v/>
      </c>
      <c r="T5" s="198" t="str">
        <f>MIDB(Sheet1!I3,4,10)</f>
        <v/>
      </c>
      <c r="U5" s="198" t="str">
        <f>MIDB(Sheet1!J3,4,10)</f>
        <v/>
      </c>
      <c r="V5" s="198" t="str">
        <f>MIDB(Sheet1!K3,4,10)</f>
        <v/>
      </c>
      <c r="W5" s="198" t="str">
        <f>MIDB(Sheet1!L3,4,10)</f>
        <v/>
      </c>
      <c r="X5" s="198" t="str">
        <f>MIDB(Sheet1!M3,4,10)</f>
        <v/>
      </c>
      <c r="Y5" s="198" t="str">
        <f>MIDB(Sheet1!N3,4,10)</f>
        <v/>
      </c>
      <c r="Z5" s="198" t="str">
        <f>MIDB(Sheet1!O3,4,10)</f>
        <v/>
      </c>
      <c r="AA5" s="198" t="str">
        <f>MIDB(Sheet1!P3,4,10)</f>
        <v/>
      </c>
      <c r="AB5" s="198" t="str">
        <f>MIDB(Sheet1!Q3,4,10)</f>
        <v/>
      </c>
      <c r="AC5" s="198" t="str">
        <f>MIDB(Sheet1!R3,4,10)</f>
        <v/>
      </c>
      <c r="AD5" s="198" t="str">
        <f>MIDB(Sheet1!S3,4,10)</f>
        <v/>
      </c>
      <c r="AE5" s="198" t="str">
        <f>MIDB(Sheet1!T3,4,10)</f>
        <v/>
      </c>
      <c r="AF5" s="198" t="str">
        <f>MIDB(Sheet1!U3,4,10)</f>
        <v/>
      </c>
      <c r="AG5" s="198" t="str">
        <f>MIDB(Sheet1!V3,4,10)</f>
        <v/>
      </c>
      <c r="AH5" s="198" t="str">
        <f>MIDB(Sheet1!W3,4,10)</f>
        <v/>
      </c>
      <c r="AI5" s="198" t="str">
        <f>MIDB(Sheet1!X3,4,10)</f>
        <v/>
      </c>
      <c r="AJ5" s="198" t="str">
        <f>MIDB(Sheet1!Y3,4,10)</f>
        <v/>
      </c>
      <c r="AK5" s="198" t="str">
        <f>MIDB(Sheet1!Z3,4,10)</f>
        <v/>
      </c>
      <c r="AL5" s="198" t="str">
        <f>MIDB(Sheet1!AA3,4,10)</f>
        <v/>
      </c>
      <c r="AM5" s="198" t="str">
        <f>MIDB(Sheet1!AB3,4,10)</f>
        <v/>
      </c>
      <c r="AN5" s="198" t="str">
        <f>MIDB(Sheet1!AC3,4,10)</f>
        <v/>
      </c>
      <c r="AO5" s="198" t="str">
        <f>MIDB(Sheet1!AD3,4,10)</f>
        <v/>
      </c>
      <c r="AP5" s="198" t="str">
        <f>MIDB(Sheet1!AE3,4,10)</f>
        <v/>
      </c>
      <c r="AQ5" s="198" t="str">
        <f>MIDB(Sheet1!AF3,4,10)</f>
        <v/>
      </c>
      <c r="AR5" s="198" t="str">
        <f>MIDB(Sheet1!AG3,4,10)</f>
        <v/>
      </c>
      <c r="AS5" s="92" t="str">
        <f>IF(ISBLANK($G5),"",IF(ISERROR(VLOOKUP($G5,'精肉企画書（写し）'!$D$4:$AA$21,20,FALSE)),"",VLOOKUP($G5,'精肉企画書（写し）'!$D$4:$AA$21,20,FALSE)))</f>
        <v>コープラスフーズ</v>
      </c>
      <c r="AT5" s="93" t="str">
        <f t="shared" ref="AT5:AT20" si="4">IF($AS5="","",VLOOKUP($AS5,$AX$3:$AY$15,2,FALSE))</f>
        <v>072132</v>
      </c>
      <c r="AU5" s="94" t="str">
        <f t="shared" ref="AU5:AU20" si="5">IF(AT5="","",$AX$18)</f>
        <v>通常納品</v>
      </c>
      <c r="AX5" s="53" t="s">
        <v>21</v>
      </c>
      <c r="AY5" s="54" t="s">
        <v>59</v>
      </c>
    </row>
    <row r="6" spans="1:51" s="38" customFormat="1">
      <c r="A6" s="61">
        <v>3</v>
      </c>
      <c r="B6" s="69">
        <f t="shared" si="1"/>
        <v>45719</v>
      </c>
      <c r="C6" s="61">
        <f t="shared" si="2"/>
        <v>1</v>
      </c>
      <c r="D6" s="196" t="str">
        <f t="shared" si="3"/>
        <v>月</v>
      </c>
      <c r="E6" s="57"/>
      <c r="F6" s="57">
        <v>6</v>
      </c>
      <c r="G6" s="58">
        <f>IF(ISBLANK($A6),"",IF(ISERROR(VLOOKUP($A6,'精肉企画書（写し）'!$A$4:$J$100,4,FALSE)),"",VLOOKUP($A6,'精肉企画書（写し）'!$A$4:$J$100,4,FALSE)))</f>
        <v>309262</v>
      </c>
      <c r="H6" s="58" t="str">
        <f>IF(ISBLANK($G6),"",IF(ISERROR(VLOOKUP($G6,'精肉企画書（写し）'!$D$4:$J$100,6,FALSE)),"",VLOOKUP($G6,'精肉企画書（写し）'!$D$4:$J$100,6,FALSE)))</f>
        <v>国産牛ﾁﾙﾄﾞこまぎれ</v>
      </c>
      <c r="I6" s="58" t="str">
        <f>IF(ISBLANK($G6),"",IF(ISERROR(VLOOKUP($G6,'精肉企画書（写し）'!$D$4:$J$100,7,FALSE)),"",VLOOKUP($G6,'精肉企画書（写し）'!$D$4:$J$100,7,FALSE)))</f>
        <v>200ｇ</v>
      </c>
      <c r="J6" s="172">
        <f>IF(G6="","",VLOOKUP(G6,[1]書込!$A$5:$P$53,11,0))</f>
        <v>163</v>
      </c>
      <c r="K6" s="171">
        <f>IF($G6="","",IF(VLOOKUP($G6,'精肉企画書（写し）'!$D$4:$V$100,19,FALSE)="Ｃ",$L$1,IF(VLOOKUP($G6,'精肉企画書（写し）'!$D$4:$V$100,19,FALSE)="Ｆ",$N$1,"")))</f>
        <v>45732</v>
      </c>
      <c r="L6" s="171">
        <f>IF($G6="","",IF(VLOOKUP($G6,'精肉企画書（写し）'!$D$3:$V$100,19,FALSE)="Ｃ",$L$1,""))</f>
        <v>45732</v>
      </c>
      <c r="M6" s="60">
        <f>IF(J6="","",PRODUCT(VLOOKUP(G6,'精肉企画書（写し）'!$D$4:$AR$100,41,0),J6/1000))</f>
        <v>32.6</v>
      </c>
      <c r="N6" s="170" t="str">
        <f t="shared" si="0"/>
        <v>309262250316</v>
      </c>
      <c r="O6" s="198" t="str">
        <f>MIDB(Sheet1!D4,4,10)</f>
        <v>1674232414</v>
      </c>
      <c r="P6" s="198" t="str">
        <f>MIDB(Sheet1!E4,4,10)</f>
        <v>1453221790</v>
      </c>
      <c r="Q6" s="198" t="str">
        <f>MIDB(Sheet1!F4,4,10)</f>
        <v>1420968048</v>
      </c>
      <c r="R6" s="198" t="str">
        <f>MIDB(Sheet1!G4,4,10)</f>
        <v/>
      </c>
      <c r="S6" s="198" t="str">
        <f>MIDB(Sheet1!H4,4,10)</f>
        <v/>
      </c>
      <c r="T6" s="198" t="str">
        <f>MIDB(Sheet1!I4,4,10)</f>
        <v/>
      </c>
      <c r="U6" s="198" t="str">
        <f>MIDB(Sheet1!J4,4,10)</f>
        <v/>
      </c>
      <c r="V6" s="198" t="str">
        <f>MIDB(Sheet1!K4,4,10)</f>
        <v/>
      </c>
      <c r="W6" s="198" t="str">
        <f>MIDB(Sheet1!L4,4,10)</f>
        <v/>
      </c>
      <c r="X6" s="198" t="str">
        <f>MIDB(Sheet1!M4,4,10)</f>
        <v/>
      </c>
      <c r="Y6" s="198" t="str">
        <f>MIDB(Sheet1!N4,4,10)</f>
        <v/>
      </c>
      <c r="Z6" s="198" t="str">
        <f>MIDB(Sheet1!O4,4,10)</f>
        <v/>
      </c>
      <c r="AA6" s="198" t="str">
        <f>MIDB(Sheet1!P4,4,10)</f>
        <v/>
      </c>
      <c r="AB6" s="198" t="str">
        <f>MIDB(Sheet1!Q4,4,10)</f>
        <v/>
      </c>
      <c r="AC6" s="198" t="str">
        <f>MIDB(Sheet1!R4,4,10)</f>
        <v/>
      </c>
      <c r="AD6" s="198" t="str">
        <f>MIDB(Sheet1!S4,4,10)</f>
        <v/>
      </c>
      <c r="AE6" s="198" t="str">
        <f>MIDB(Sheet1!T4,4,10)</f>
        <v/>
      </c>
      <c r="AF6" s="198" t="str">
        <f>MIDB(Sheet1!U4,4,10)</f>
        <v/>
      </c>
      <c r="AG6" s="198" t="str">
        <f>MIDB(Sheet1!V4,4,10)</f>
        <v/>
      </c>
      <c r="AH6" s="198" t="str">
        <f>MIDB(Sheet1!W4,4,10)</f>
        <v/>
      </c>
      <c r="AI6" s="198" t="str">
        <f>MIDB(Sheet1!X4,4,10)</f>
        <v/>
      </c>
      <c r="AJ6" s="198" t="str">
        <f>MIDB(Sheet1!Y4,4,10)</f>
        <v/>
      </c>
      <c r="AK6" s="198" t="str">
        <f>MIDB(Sheet1!Z4,4,10)</f>
        <v/>
      </c>
      <c r="AL6" s="198" t="str">
        <f>MIDB(Sheet1!AA4,4,10)</f>
        <v/>
      </c>
      <c r="AM6" s="198" t="str">
        <f>MIDB(Sheet1!AB4,4,10)</f>
        <v/>
      </c>
      <c r="AN6" s="198" t="str">
        <f>MIDB(Sheet1!AC4,4,10)</f>
        <v/>
      </c>
      <c r="AO6" s="198" t="str">
        <f>MIDB(Sheet1!AD4,4,10)</f>
        <v/>
      </c>
      <c r="AP6" s="198" t="str">
        <f>MIDB(Sheet1!AE4,4,10)</f>
        <v/>
      </c>
      <c r="AQ6" s="198" t="str">
        <f>MIDB(Sheet1!AF4,4,10)</f>
        <v/>
      </c>
      <c r="AR6" s="198" t="str">
        <f>MIDB(Sheet1!AG4,4,10)</f>
        <v/>
      </c>
      <c r="AS6" s="92" t="str">
        <f>IF(ISBLANK($G6),"",IF(ISERROR(VLOOKUP($G6,'精肉企画書（写し）'!$D$4:$AA$21,20,FALSE)),"",VLOOKUP($G6,'精肉企画書（写し）'!$D$4:$AA$21,20,FALSE)))</f>
        <v>コープラスフーズ</v>
      </c>
      <c r="AT6" s="93" t="str">
        <f t="shared" si="4"/>
        <v>072132</v>
      </c>
      <c r="AU6" s="94" t="str">
        <f t="shared" si="5"/>
        <v>通常納品</v>
      </c>
      <c r="AX6" s="53" t="s">
        <v>57</v>
      </c>
      <c r="AY6" s="54" t="s">
        <v>60</v>
      </c>
    </row>
    <row r="7" spans="1:51" s="38" customFormat="1">
      <c r="A7" s="61">
        <v>4</v>
      </c>
      <c r="B7" s="69">
        <f t="shared" si="1"/>
        <v>45719</v>
      </c>
      <c r="C7" s="61">
        <f t="shared" si="2"/>
        <v>1</v>
      </c>
      <c r="D7" s="196" t="str">
        <f t="shared" si="3"/>
        <v>月</v>
      </c>
      <c r="E7" s="57"/>
      <c r="F7" s="57">
        <v>520</v>
      </c>
      <c r="G7" s="58">
        <f>IF(ISBLANK($A7),"",IF(ISERROR(VLOOKUP($A7,'精肉企画書（写し）'!$A$4:$J$100,4,FALSE)),"",VLOOKUP($A7,'精肉企画書（写し）'!$A$4:$J$100,4,FALSE)))</f>
        <v>320888</v>
      </c>
      <c r="H7" s="58" t="str">
        <f>IF(ISBLANK($G7),"",IF(ISERROR(VLOOKUP($G7,'精肉企画書（写し）'!$D$4:$J$100,6,FALSE)),"",VLOOKUP($G7,'精肉企画書（写し）'!$D$4:$J$100,6,FALSE)))</f>
        <v>指定牛切落し（ﾓﾓ）</v>
      </c>
      <c r="I7" s="58" t="str">
        <f>IF(ISBLANK($G7),"",IF(ISERROR(VLOOKUP($G7,'精肉企画書（写し）'!$D$4:$J$100,7,FALSE)),"",VLOOKUP($G7,'精肉企画書（写し）'!$D$4:$J$100,7,FALSE)))</f>
        <v>150g</v>
      </c>
      <c r="J7" s="172">
        <f>IF(G7="","",VLOOKUP(G7,[1]書込!$A$5:$P$53,11,0))</f>
        <v>39</v>
      </c>
      <c r="K7" s="171">
        <f>IF($G7="","",IF(VLOOKUP($G7,'精肉企画書（写し）'!$D$4:$V$100,19,FALSE)="Ｃ",$L$1,IF(VLOOKUP($G7,'精肉企画書（写し）'!$D$4:$V$100,19,FALSE)="Ｆ",$N$1,"")))</f>
        <v>45732</v>
      </c>
      <c r="L7" s="171">
        <f>IF($G7="","",IF(VLOOKUP($G7,'精肉企画書（写し）'!$D$3:$V$100,19,FALSE)="Ｃ",$L$1,""))</f>
        <v>45732</v>
      </c>
      <c r="M7" s="60">
        <f>IF(J7="","",PRODUCT(VLOOKUP(G7,'精肉企画書（写し）'!$D$4:$AR$100,41,0),J7/1000))</f>
        <v>5.85</v>
      </c>
      <c r="N7" s="170" t="str">
        <f t="shared" si="0"/>
        <v>320888250316</v>
      </c>
      <c r="O7" s="198" t="str">
        <f>MIDB(Sheet1!D5,4,10)</f>
        <v>1673819746</v>
      </c>
      <c r="P7" s="198" t="str">
        <f>MIDB(Sheet1!E5,4,10)</f>
        <v>1667729372</v>
      </c>
      <c r="Q7" s="198" t="str">
        <f>MIDB(Sheet1!F5,4,10)</f>
        <v/>
      </c>
      <c r="R7" s="198" t="str">
        <f>MIDB(Sheet1!G5,4,10)</f>
        <v/>
      </c>
      <c r="S7" s="198" t="str">
        <f>MIDB(Sheet1!H5,4,10)</f>
        <v/>
      </c>
      <c r="T7" s="198" t="str">
        <f>MIDB(Sheet1!I5,4,10)</f>
        <v/>
      </c>
      <c r="U7" s="198" t="str">
        <f>MIDB(Sheet1!J5,4,10)</f>
        <v/>
      </c>
      <c r="V7" s="198" t="str">
        <f>MIDB(Sheet1!K5,4,10)</f>
        <v/>
      </c>
      <c r="W7" s="198" t="str">
        <f>MIDB(Sheet1!L5,4,10)</f>
        <v/>
      </c>
      <c r="X7" s="198" t="str">
        <f>MIDB(Sheet1!M5,4,10)</f>
        <v/>
      </c>
      <c r="Y7" s="198" t="str">
        <f>MIDB(Sheet1!N5,4,10)</f>
        <v/>
      </c>
      <c r="Z7" s="198" t="str">
        <f>MIDB(Sheet1!O5,4,10)</f>
        <v/>
      </c>
      <c r="AA7" s="198" t="str">
        <f>MIDB(Sheet1!P5,4,10)</f>
        <v/>
      </c>
      <c r="AB7" s="198" t="str">
        <f>MIDB(Sheet1!Q5,4,10)</f>
        <v/>
      </c>
      <c r="AC7" s="198" t="str">
        <f>MIDB(Sheet1!R5,4,10)</f>
        <v/>
      </c>
      <c r="AD7" s="198" t="str">
        <f>MIDB(Sheet1!S5,4,10)</f>
        <v/>
      </c>
      <c r="AE7" s="198" t="str">
        <f>MIDB(Sheet1!T5,4,10)</f>
        <v/>
      </c>
      <c r="AF7" s="198" t="str">
        <f>MIDB(Sheet1!U5,4,10)</f>
        <v/>
      </c>
      <c r="AG7" s="198" t="str">
        <f>MIDB(Sheet1!V5,4,10)</f>
        <v/>
      </c>
      <c r="AH7" s="198" t="str">
        <f>MIDB(Sheet1!W5,4,10)</f>
        <v/>
      </c>
      <c r="AI7" s="198" t="str">
        <f>MIDB(Sheet1!X5,4,10)</f>
        <v/>
      </c>
      <c r="AJ7" s="198" t="str">
        <f>MIDB(Sheet1!Y5,4,10)</f>
        <v/>
      </c>
      <c r="AK7" s="198" t="str">
        <f>MIDB(Sheet1!Z5,4,10)</f>
        <v/>
      </c>
      <c r="AL7" s="198" t="str">
        <f>MIDB(Sheet1!AA5,4,10)</f>
        <v/>
      </c>
      <c r="AM7" s="198" t="str">
        <f>MIDB(Sheet1!AB5,4,10)</f>
        <v/>
      </c>
      <c r="AN7" s="198" t="str">
        <f>MIDB(Sheet1!AC5,4,10)</f>
        <v/>
      </c>
      <c r="AO7" s="198" t="str">
        <f>MIDB(Sheet1!AD5,4,10)</f>
        <v/>
      </c>
      <c r="AP7" s="198" t="str">
        <f>MIDB(Sheet1!AE5,4,10)</f>
        <v/>
      </c>
      <c r="AQ7" s="198" t="str">
        <f>MIDB(Sheet1!AF5,4,10)</f>
        <v/>
      </c>
      <c r="AR7" s="198" t="str">
        <f>MIDB(Sheet1!AG5,4,10)</f>
        <v/>
      </c>
      <c r="AS7" s="92" t="str">
        <f>IF(ISBLANK($G7),"",IF(ISERROR(VLOOKUP($G7,'精肉企画書（写し）'!$D$4:$AA$21,20,FALSE)),"",VLOOKUP($G7,'精肉企画書（写し）'!$D$4:$AA$21,20,FALSE)))</f>
        <v>コープラスフーズ</v>
      </c>
      <c r="AT7" s="93" t="str">
        <f t="shared" si="4"/>
        <v>072132</v>
      </c>
      <c r="AU7" s="94" t="str">
        <f t="shared" si="5"/>
        <v>通常納品</v>
      </c>
      <c r="AX7" s="53" t="s">
        <v>20</v>
      </c>
      <c r="AY7" s="54">
        <v>305773</v>
      </c>
    </row>
    <row r="8" spans="1:51" s="38" customFormat="1">
      <c r="A8" s="61">
        <v>5</v>
      </c>
      <c r="B8" s="69">
        <f t="shared" si="1"/>
        <v>45719</v>
      </c>
      <c r="C8" s="61">
        <f t="shared" si="2"/>
        <v>1</v>
      </c>
      <c r="D8" s="196" t="str">
        <f t="shared" si="3"/>
        <v>月</v>
      </c>
      <c r="E8" s="57"/>
      <c r="F8" s="57">
        <v>517</v>
      </c>
      <c r="G8" s="58">
        <f>IF(ISBLANK($A8),"",IF(ISERROR(VLOOKUP($A8,'精肉企画書（写し）'!$A$4:$J$100,4,FALSE)),"",VLOOKUP($A8,'精肉企画書（写し）'!$A$4:$J$100,4,FALSE)))</f>
        <v>391970</v>
      </c>
      <c r="H8" s="58" t="str">
        <f>IF(ISBLANK($G8),"",IF(ISERROR(VLOOKUP($G8,'精肉企画書（写し）'!$D$4:$J$100,6,FALSE)),"",VLOOKUP($G8,'精肉企画書（写し）'!$D$4:$J$100,6,FALSE)))</f>
        <v>国産牛切落し（ﾓﾓ）</v>
      </c>
      <c r="I8" s="58" t="str">
        <f>IF(ISBLANK($G8),"",IF(ISERROR(VLOOKUP($G8,'精肉企画書（写し）'!$D$4:$J$100,7,FALSE)),"",VLOOKUP($G8,'精肉企画書（写し）'!$D$4:$J$100,7,FALSE)))</f>
        <v>150g</v>
      </c>
      <c r="J8" s="172">
        <f>IF(G8="","",VLOOKUP(G8,[1]書込!$A$5:$P$53,11,0))</f>
        <v>30</v>
      </c>
      <c r="K8" s="171">
        <f>IF($G8="","",IF(VLOOKUP($G8,'精肉企画書（写し）'!$D$4:$V$100,19,FALSE)="Ｃ",$L$1,IF(VLOOKUP($G8,'精肉企画書（写し）'!$D$4:$V$100,19,FALSE)="Ｆ",$N$1,"")))</f>
        <v>45732</v>
      </c>
      <c r="L8" s="171">
        <f>IF($G8="","",IF(VLOOKUP($G8,'精肉企画書（写し）'!$D$3:$V$100,19,FALSE)="Ｃ",$L$1,""))</f>
        <v>45732</v>
      </c>
      <c r="M8" s="60">
        <f>IF(J8="","",PRODUCT(VLOOKUP(G8,'精肉企画書（写し）'!$D$4:$AR$100,41,0),J8/1000))</f>
        <v>4.5</v>
      </c>
      <c r="N8" s="170" t="str">
        <f t="shared" si="0"/>
        <v>391970250316</v>
      </c>
      <c r="O8" s="198" t="str">
        <f>MIDB(Sheet1!D6,4,10)</f>
        <v>1687300384</v>
      </c>
      <c r="P8" s="198" t="str">
        <f>MIDB(Sheet1!E6,4,10)</f>
        <v/>
      </c>
      <c r="Q8" s="198" t="str">
        <f>MIDB(Sheet1!F6,4,10)</f>
        <v/>
      </c>
      <c r="R8" s="198" t="str">
        <f>MIDB(Sheet1!G6,4,10)</f>
        <v/>
      </c>
      <c r="S8" s="198" t="str">
        <f>MIDB(Sheet1!H6,4,10)</f>
        <v/>
      </c>
      <c r="T8" s="198" t="str">
        <f>MIDB(Sheet1!I6,4,10)</f>
        <v/>
      </c>
      <c r="U8" s="198" t="str">
        <f>MIDB(Sheet1!J6,4,10)</f>
        <v/>
      </c>
      <c r="V8" s="198" t="str">
        <f>MIDB(Sheet1!K6,4,10)</f>
        <v/>
      </c>
      <c r="W8" s="198" t="str">
        <f>MIDB(Sheet1!L6,4,10)</f>
        <v/>
      </c>
      <c r="X8" s="198" t="str">
        <f>MIDB(Sheet1!M6,4,10)</f>
        <v/>
      </c>
      <c r="Y8" s="198" t="str">
        <f>MIDB(Sheet1!N6,4,10)</f>
        <v/>
      </c>
      <c r="Z8" s="198" t="str">
        <f>MIDB(Sheet1!O6,4,10)</f>
        <v/>
      </c>
      <c r="AA8" s="198" t="str">
        <f>MIDB(Sheet1!P6,4,10)</f>
        <v/>
      </c>
      <c r="AB8" s="198" t="str">
        <f>MIDB(Sheet1!Q6,4,10)</f>
        <v/>
      </c>
      <c r="AC8" s="198" t="str">
        <f>MIDB(Sheet1!R6,4,10)</f>
        <v/>
      </c>
      <c r="AD8" s="198" t="str">
        <f>MIDB(Sheet1!S6,4,10)</f>
        <v/>
      </c>
      <c r="AE8" s="198" t="str">
        <f>MIDB(Sheet1!T6,4,10)</f>
        <v/>
      </c>
      <c r="AF8" s="198" t="str">
        <f>MIDB(Sheet1!U6,4,10)</f>
        <v/>
      </c>
      <c r="AG8" s="198" t="str">
        <f>MIDB(Sheet1!V6,4,10)</f>
        <v/>
      </c>
      <c r="AH8" s="198" t="str">
        <f>MIDB(Sheet1!W6,4,10)</f>
        <v/>
      </c>
      <c r="AI8" s="198" t="str">
        <f>MIDB(Sheet1!X6,4,10)</f>
        <v/>
      </c>
      <c r="AJ8" s="198" t="str">
        <f>MIDB(Sheet1!Y6,4,10)</f>
        <v/>
      </c>
      <c r="AK8" s="198" t="str">
        <f>MIDB(Sheet1!Z6,4,10)</f>
        <v/>
      </c>
      <c r="AL8" s="198" t="str">
        <f>MIDB(Sheet1!AA6,4,10)</f>
        <v/>
      </c>
      <c r="AM8" s="198" t="str">
        <f>MIDB(Sheet1!AB6,4,10)</f>
        <v/>
      </c>
      <c r="AN8" s="198" t="str">
        <f>MIDB(Sheet1!AC6,4,10)</f>
        <v/>
      </c>
      <c r="AO8" s="198" t="str">
        <f>MIDB(Sheet1!AD6,4,10)</f>
        <v/>
      </c>
      <c r="AP8" s="198" t="str">
        <f>MIDB(Sheet1!AE6,4,10)</f>
        <v/>
      </c>
      <c r="AQ8" s="198" t="str">
        <f>MIDB(Sheet1!AF6,4,10)</f>
        <v/>
      </c>
      <c r="AR8" s="198" t="str">
        <f>MIDB(Sheet1!AG6,4,10)</f>
        <v/>
      </c>
      <c r="AS8" s="92" t="str">
        <f>IF(ISBLANK($G8),"",IF(ISERROR(VLOOKUP($G8,'精肉企画書（写し）'!$D$4:$AA$21,20,FALSE)),"",VLOOKUP($G8,'精肉企画書（写し）'!$D$4:$AA$21,20,FALSE)))</f>
        <v>コープラスフーズ</v>
      </c>
      <c r="AT8" s="93" t="str">
        <f t="shared" si="4"/>
        <v>072132</v>
      </c>
      <c r="AU8" s="94" t="str">
        <f t="shared" si="5"/>
        <v>通常納品</v>
      </c>
      <c r="AX8" s="53"/>
      <c r="AY8" s="54"/>
    </row>
    <row r="9" spans="1:51" s="38" customFormat="1">
      <c r="A9" s="61">
        <v>6</v>
      </c>
      <c r="B9" s="69">
        <f t="shared" si="1"/>
        <v>45719</v>
      </c>
      <c r="C9" s="61">
        <f t="shared" si="2"/>
        <v>1</v>
      </c>
      <c r="D9" s="196" t="str">
        <f t="shared" si="3"/>
        <v>月</v>
      </c>
      <c r="E9" s="57"/>
      <c r="F9" s="57">
        <v>535</v>
      </c>
      <c r="G9" s="58">
        <f>IF(ISBLANK($A9),"",IF(ISERROR(VLOOKUP($A9,'精肉企画書（写し）'!$A$4:$J$100,4,FALSE)),"",VLOOKUP($A9,'精肉企画書（写し）'!$A$4:$J$100,4,FALSE)))</f>
        <v>310003</v>
      </c>
      <c r="H9" s="58" t="str">
        <f>IF(ISBLANK($G9),"",IF(ISERROR(VLOOKUP($G9,'精肉企画書（写し）'!$D$4:$J$100,6,FALSE)),"",VLOOKUP($G9,'精肉企画書（写し）'!$D$4:$J$100,6,FALSE)))</f>
        <v>国産交雑牛（F1）ステーキ用ヒレ</v>
      </c>
      <c r="I9" s="58" t="str">
        <f>IF(ISBLANK($G9),"",IF(ISERROR(VLOOKUP($G9,'精肉企画書（写し）'!$D$4:$J$100,7,FALSE)),"",VLOOKUP($G9,'精肉企画書（写し）'!$D$4:$J$100,7,FALSE)))</f>
        <v>160ｇ（2枚）</v>
      </c>
      <c r="J9" s="172">
        <f>IF(G9="","",VLOOKUP(G9,[1]書込!$A$5:$P$53,11,0))</f>
        <v>18</v>
      </c>
      <c r="K9" s="171">
        <f>IF($G9="","",IF(VLOOKUP($G9,'精肉企画書（写し）'!$D$4:$V$100,19,FALSE)="Ｃ",$L$1,IF(VLOOKUP($G9,'精肉企画書（写し）'!$D$4:$V$100,19,FALSE)="Ｆ",$N$1,"")))</f>
        <v>45729</v>
      </c>
      <c r="L9" s="171">
        <v>45728</v>
      </c>
      <c r="M9" s="60">
        <f>IF(J9="","",PRODUCT(VLOOKUP(G9,'精肉企画書（写し）'!$D$4:$AR$100,41,0),J9/1000))</f>
        <v>2.88</v>
      </c>
      <c r="N9" s="170" t="str">
        <f t="shared" si="0"/>
        <v>310003250312</v>
      </c>
      <c r="O9" s="198" t="str">
        <f>MIDB(Sheet1!D7,4,10)</f>
        <v>1670065665</v>
      </c>
      <c r="P9" s="198" t="str">
        <f>MIDB(Sheet1!E7,4,10)</f>
        <v>1671710045</v>
      </c>
      <c r="Q9" s="198" t="str">
        <f>MIDB(Sheet1!F7,4,10)</f>
        <v/>
      </c>
      <c r="R9" s="198" t="str">
        <f>MIDB(Sheet1!G7,4,10)</f>
        <v/>
      </c>
      <c r="S9" s="198" t="str">
        <f>MIDB(Sheet1!H7,4,10)</f>
        <v/>
      </c>
      <c r="T9" s="198" t="str">
        <f>MIDB(Sheet1!I7,4,10)</f>
        <v/>
      </c>
      <c r="U9" s="198" t="str">
        <f>MIDB(Sheet1!J7,4,10)</f>
        <v/>
      </c>
      <c r="V9" s="198" t="str">
        <f>MIDB(Sheet1!K7,4,10)</f>
        <v/>
      </c>
      <c r="W9" s="198" t="str">
        <f>MIDB(Sheet1!L7,4,10)</f>
        <v/>
      </c>
      <c r="X9" s="198" t="str">
        <f>MIDB(Sheet1!M7,4,10)</f>
        <v/>
      </c>
      <c r="Y9" s="198" t="str">
        <f>MIDB(Sheet1!N7,4,10)</f>
        <v/>
      </c>
      <c r="Z9" s="198" t="str">
        <f>MIDB(Sheet1!O7,4,10)</f>
        <v/>
      </c>
      <c r="AA9" s="198" t="str">
        <f>MIDB(Sheet1!P7,4,10)</f>
        <v/>
      </c>
      <c r="AB9" s="198" t="str">
        <f>MIDB(Sheet1!Q7,4,10)</f>
        <v/>
      </c>
      <c r="AC9" s="198" t="str">
        <f>MIDB(Sheet1!R7,4,10)</f>
        <v/>
      </c>
      <c r="AD9" s="198" t="str">
        <f>MIDB(Sheet1!S7,4,10)</f>
        <v/>
      </c>
      <c r="AE9" s="198" t="str">
        <f>MIDB(Sheet1!T7,4,10)</f>
        <v/>
      </c>
      <c r="AF9" s="198" t="str">
        <f>MIDB(Sheet1!U7,4,10)</f>
        <v/>
      </c>
      <c r="AG9" s="198" t="str">
        <f>MIDB(Sheet1!V7,4,10)</f>
        <v/>
      </c>
      <c r="AH9" s="198" t="str">
        <f>MIDB(Sheet1!W7,4,10)</f>
        <v/>
      </c>
      <c r="AI9" s="198" t="str">
        <f>MIDB(Sheet1!X7,4,10)</f>
        <v/>
      </c>
      <c r="AJ9" s="198" t="str">
        <f>MIDB(Sheet1!Y7,4,10)</f>
        <v/>
      </c>
      <c r="AK9" s="198" t="str">
        <f>MIDB(Sheet1!Z7,4,10)</f>
        <v/>
      </c>
      <c r="AL9" s="198" t="str">
        <f>MIDB(Sheet1!AA7,4,10)</f>
        <v/>
      </c>
      <c r="AM9" s="198" t="str">
        <f>MIDB(Sheet1!AB7,4,10)</f>
        <v/>
      </c>
      <c r="AN9" s="198" t="str">
        <f>MIDB(Sheet1!AC7,4,10)</f>
        <v/>
      </c>
      <c r="AO9" s="198" t="str">
        <f>MIDB(Sheet1!AD7,4,10)</f>
        <v/>
      </c>
      <c r="AP9" s="198" t="str">
        <f>MIDB(Sheet1!AE7,4,10)</f>
        <v/>
      </c>
      <c r="AQ9" s="198" t="str">
        <f>MIDB(Sheet1!AF7,4,10)</f>
        <v/>
      </c>
      <c r="AR9" s="198" t="str">
        <f>MIDB(Sheet1!AG7,4,10)</f>
        <v/>
      </c>
      <c r="AS9" s="92" t="str">
        <f>IF(ISBLANK($G9),"",IF(ISERROR(VLOOKUP($G9,'精肉企画書（写し）'!$D$4:$AA$21,20,FALSE)),"",VLOOKUP($G9,'精肉企画書（写し）'!$D$4:$AA$21,20,FALSE)))</f>
        <v>コープラスフーズ</v>
      </c>
      <c r="AT9" s="93" t="str">
        <f t="shared" si="4"/>
        <v>072132</v>
      </c>
      <c r="AU9" s="94" t="str">
        <f t="shared" si="5"/>
        <v>通常納品</v>
      </c>
      <c r="AX9" s="53"/>
      <c r="AY9" s="54"/>
    </row>
    <row r="10" spans="1:51" s="38" customFormat="1">
      <c r="A10" s="61">
        <v>7</v>
      </c>
      <c r="B10" s="69">
        <f t="shared" si="1"/>
        <v>45719</v>
      </c>
      <c r="C10" s="61">
        <f t="shared" si="2"/>
        <v>1</v>
      </c>
      <c r="D10" s="196" t="str">
        <f t="shared" si="3"/>
        <v>月</v>
      </c>
      <c r="E10" s="57"/>
      <c r="F10" s="57">
        <v>519</v>
      </c>
      <c r="G10" s="58">
        <f>IF(ISBLANK($A10),"",IF(ISERROR(VLOOKUP($A10,'精肉企画書（写し）'!$A$4:$J$100,4,FALSE)),"",VLOOKUP($A10,'精肉企画書（写し）'!$A$4:$J$100,4,FALSE)))</f>
        <v>308446</v>
      </c>
      <c r="H10" s="58" t="str">
        <f>IF(ISBLANK($G10),"",IF(ISERROR(VLOOKUP($G10,'精肉企画書（写し）'!$D$4:$J$100,6,FALSE)),"",VLOOKUP($G10,'精肉企画書（写し）'!$D$4:$J$100,6,FALSE)))</f>
        <v>国産牛ステーキ用（ﾓﾓ）</v>
      </c>
      <c r="I10" s="58" t="str">
        <f>IF(ISBLANK($G10),"",IF(ISERROR(VLOOKUP($G10,'精肉企画書（写し）'!$D$4:$J$100,7,FALSE)),"",VLOOKUP($G10,'精肉企画書（写し）'!$D$4:$J$100,7,FALSE)))</f>
        <v>80ｇ×2枚</v>
      </c>
      <c r="J10" s="172">
        <f>IF(G10="","",VLOOKUP(G10,[1]書込!$A$5:$P$53,11,0))</f>
        <v>2</v>
      </c>
      <c r="K10" s="171">
        <f>IF($G10="","",IF(VLOOKUP($G10,'精肉企画書（写し）'!$D$4:$V$100,19,FALSE)="Ｃ",$L$1,IF(VLOOKUP($G10,'精肉企画書（写し）'!$D$4:$V$100,19,FALSE)="Ｆ",$N$1,"")))</f>
        <v>45729</v>
      </c>
      <c r="L10" s="171">
        <v>45728</v>
      </c>
      <c r="M10" s="60">
        <f>IF(J10="","",PRODUCT(VLOOKUP(G10,'精肉企画書（写し）'!$D$4:$AR$100,41,0),J10/1000))</f>
        <v>0.32</v>
      </c>
      <c r="N10" s="170" t="str">
        <f t="shared" si="0"/>
        <v>308446250312</v>
      </c>
      <c r="O10" s="206" t="str">
        <f>MIDB(Sheet1!D8,4,10)</f>
        <v>1434322942</v>
      </c>
      <c r="P10" s="206" t="str">
        <f>MIDB(Sheet1!E8,4,10)</f>
        <v/>
      </c>
      <c r="Q10" s="206" t="str">
        <f>MIDB(Sheet1!F8,4,10)</f>
        <v/>
      </c>
      <c r="R10" s="206" t="str">
        <f>MIDB(Sheet1!G8,4,10)</f>
        <v/>
      </c>
      <c r="S10" s="206" t="str">
        <f>MIDB(Sheet1!H8,4,10)</f>
        <v/>
      </c>
      <c r="T10" s="206" t="str">
        <f>MIDB(Sheet1!I8,4,10)</f>
        <v/>
      </c>
      <c r="U10" s="206" t="str">
        <f>MIDB(Sheet1!J8,4,10)</f>
        <v/>
      </c>
      <c r="V10" s="206" t="str">
        <f>MIDB(Sheet1!K8,4,10)</f>
        <v/>
      </c>
      <c r="W10" s="206" t="str">
        <f>MIDB(Sheet1!L8,4,10)</f>
        <v/>
      </c>
      <c r="X10" s="206" t="str">
        <f>MIDB(Sheet1!M8,4,10)</f>
        <v/>
      </c>
      <c r="Y10" s="206" t="str">
        <f>MIDB(Sheet1!N8,4,10)</f>
        <v/>
      </c>
      <c r="Z10" s="206" t="str">
        <f>MIDB(Sheet1!O8,4,10)</f>
        <v/>
      </c>
      <c r="AA10" s="206" t="str">
        <f>MIDB(Sheet1!P8,4,10)</f>
        <v/>
      </c>
      <c r="AB10" s="206" t="str">
        <f>MIDB(Sheet1!Q8,4,10)</f>
        <v/>
      </c>
      <c r="AC10" s="206" t="str">
        <f>MIDB(Sheet1!R8,4,10)</f>
        <v/>
      </c>
      <c r="AD10" s="206" t="str">
        <f>MIDB(Sheet1!S8,4,10)</f>
        <v/>
      </c>
      <c r="AE10" s="206" t="str">
        <f>MIDB(Sheet1!T8,4,10)</f>
        <v/>
      </c>
      <c r="AF10" s="206" t="str">
        <f>MIDB(Sheet1!U8,4,10)</f>
        <v/>
      </c>
      <c r="AG10" s="206" t="str">
        <f>MIDB(Sheet1!V8,4,10)</f>
        <v/>
      </c>
      <c r="AH10" s="206" t="str">
        <f>MIDB(Sheet1!W8,4,10)</f>
        <v/>
      </c>
      <c r="AI10" s="206" t="str">
        <f>MIDB(Sheet1!X8,4,10)</f>
        <v/>
      </c>
      <c r="AJ10" s="206" t="str">
        <f>MIDB(Sheet1!Y8,4,10)</f>
        <v/>
      </c>
      <c r="AK10" s="206" t="str">
        <f>MIDB(Sheet1!Z8,4,10)</f>
        <v/>
      </c>
      <c r="AL10" s="206" t="str">
        <f>MIDB(Sheet1!AA8,4,10)</f>
        <v/>
      </c>
      <c r="AM10" s="206" t="str">
        <f>MIDB(Sheet1!AB8,4,10)</f>
        <v/>
      </c>
      <c r="AN10" s="206" t="str">
        <f>MIDB(Sheet1!AC8,4,10)</f>
        <v/>
      </c>
      <c r="AO10" s="206" t="str">
        <f>MIDB(Sheet1!AD8,4,10)</f>
        <v/>
      </c>
      <c r="AP10" s="206" t="str">
        <f>MIDB(Sheet1!AE8,4,10)</f>
        <v/>
      </c>
      <c r="AQ10" s="206" t="str">
        <f>MIDB(Sheet1!AF8,4,10)</f>
        <v/>
      </c>
      <c r="AR10" s="206" t="str">
        <f>MIDB(Sheet1!AG8,4,10)</f>
        <v/>
      </c>
      <c r="AS10" s="92" t="str">
        <f>IF(ISBLANK($G10),"",IF(ISERROR(VLOOKUP($G10,'精肉企画書（写し）'!$D$4:$AA$21,20,FALSE)),"",VLOOKUP($G10,'精肉企画書（写し）'!$D$4:$AA$21,20,FALSE)))</f>
        <v>コープラスフーズ</v>
      </c>
      <c r="AT10" s="93" t="str">
        <f t="shared" si="4"/>
        <v>072132</v>
      </c>
      <c r="AU10" s="94" t="str">
        <f t="shared" si="5"/>
        <v>通常納品</v>
      </c>
      <c r="AX10" s="53"/>
      <c r="AY10" s="54"/>
    </row>
    <row r="11" spans="1:51" s="38" customFormat="1">
      <c r="A11" s="61">
        <v>8</v>
      </c>
      <c r="B11" s="69">
        <f t="shared" si="1"/>
        <v>45719</v>
      </c>
      <c r="C11" s="61">
        <f t="shared" si="2"/>
        <v>1</v>
      </c>
      <c r="D11" s="196" t="str">
        <f t="shared" si="3"/>
        <v>月</v>
      </c>
      <c r="E11" s="57"/>
      <c r="F11" s="57">
        <v>537</v>
      </c>
      <c r="G11" s="58">
        <f>IF(ISBLANK($A11),"",IF(ISERROR(VLOOKUP($A11,'精肉企画書（写し）'!$A$4:$J$100,4,FALSE)),"",VLOOKUP($A11,'精肉企画書（写し）'!$A$4:$J$100,4,FALSE)))</f>
        <v>308488</v>
      </c>
      <c r="H11" s="58" t="str">
        <f>IF(ISBLANK($G11),"",IF(ISERROR(VLOOKUP($G11,'精肉企画書（写し）'!$D$4:$J$100,6,FALSE)),"",VLOOKUP($G11,'精肉企画書（写し）'!$D$4:$J$100,6,FALSE)))</f>
        <v>指定牛焼肉用厚切り（ﾛｰｽ(ｻﾞﾌﾞﾄﾝ）・ﾓﾓ）</v>
      </c>
      <c r="I11" s="58" t="str">
        <f>IF(ISBLANK($G11),"",IF(ISERROR(VLOOKUP($G11,'精肉企画書（写し）'!$D$4:$J$100,7,FALSE)),"",VLOOKUP($G11,'精肉企画書（写し）'!$D$4:$J$100,7,FALSE)))</f>
        <v>200ｇ(ﾛｰｽ100ｇ・ﾓﾓ100ｇ）</v>
      </c>
      <c r="J11" s="172">
        <f>IF(G11="","",VLOOKUP(G11,[1]書込!$A$5:$P$53,11,0))</f>
        <v>2</v>
      </c>
      <c r="K11" s="171">
        <f>IF($G11="","",IF(VLOOKUP($G11,'精肉企画書（写し）'!$D$4:$V$100,19,FALSE)="Ｃ",$L$1,IF(VLOOKUP($G11,'精肉企画書（写し）'!$D$4:$V$100,19,FALSE)="Ｆ",$N$1,"")))</f>
        <v>45729</v>
      </c>
      <c r="L11" s="171">
        <v>45728</v>
      </c>
      <c r="M11" s="60">
        <f>IF(J11="","",PRODUCT(VLOOKUP(G11,'精肉企画書（写し）'!$D$4:$AR$100,41,0),J11/1000))</f>
        <v>0.4</v>
      </c>
      <c r="N11" s="170" t="str">
        <f t="shared" ref="N11:N23" si="6">IF(G11="","",CONCATENATE(G11,TEXT(L11,"y"),TEXT(L11,"mmdd")))</f>
        <v>308488250312</v>
      </c>
      <c r="O11" s="206" t="str">
        <f>MIDB(Sheet1!D9,4,10)</f>
        <v>1369485521</v>
      </c>
      <c r="P11" s="206" t="str">
        <f>MIDB(Sheet1!E9,4,10)</f>
        <v/>
      </c>
      <c r="Q11" s="206" t="str">
        <f>MIDB(Sheet1!F9,4,10)</f>
        <v/>
      </c>
      <c r="R11" s="206" t="str">
        <f>MIDB(Sheet1!G9,4,10)</f>
        <v/>
      </c>
      <c r="S11" s="206" t="str">
        <f>MIDB(Sheet1!H9,4,10)</f>
        <v/>
      </c>
      <c r="T11" s="206" t="str">
        <f>MIDB(Sheet1!I9,4,10)</f>
        <v/>
      </c>
      <c r="U11" s="206" t="str">
        <f>MIDB(Sheet1!J9,4,10)</f>
        <v/>
      </c>
      <c r="V11" s="206" t="str">
        <f>MIDB(Sheet1!K9,4,10)</f>
        <v/>
      </c>
      <c r="W11" s="206" t="str">
        <f>MIDB(Sheet1!L9,4,10)</f>
        <v/>
      </c>
      <c r="X11" s="206" t="str">
        <f>MIDB(Sheet1!M9,4,10)</f>
        <v/>
      </c>
      <c r="Y11" s="206" t="str">
        <f>MIDB(Sheet1!N9,4,10)</f>
        <v/>
      </c>
      <c r="Z11" s="206" t="str">
        <f>MIDB(Sheet1!O9,4,10)</f>
        <v/>
      </c>
      <c r="AA11" s="206" t="str">
        <f>MIDB(Sheet1!P9,4,10)</f>
        <v/>
      </c>
      <c r="AB11" s="206" t="str">
        <f>MIDB(Sheet1!Q9,4,10)</f>
        <v/>
      </c>
      <c r="AC11" s="206" t="str">
        <f>MIDB(Sheet1!R9,4,10)</f>
        <v/>
      </c>
      <c r="AD11" s="206" t="str">
        <f>MIDB(Sheet1!S9,4,10)</f>
        <v/>
      </c>
      <c r="AE11" s="206" t="str">
        <f>MIDB(Sheet1!T9,4,10)</f>
        <v/>
      </c>
      <c r="AF11" s="206" t="str">
        <f>MIDB(Sheet1!U9,4,10)</f>
        <v/>
      </c>
      <c r="AG11" s="206" t="str">
        <f>MIDB(Sheet1!V9,4,10)</f>
        <v/>
      </c>
      <c r="AH11" s="206" t="str">
        <f>MIDB(Sheet1!W9,4,10)</f>
        <v/>
      </c>
      <c r="AI11" s="206" t="str">
        <f>MIDB(Sheet1!X9,4,10)</f>
        <v/>
      </c>
      <c r="AJ11" s="206" t="str">
        <f>MIDB(Sheet1!Y9,4,10)</f>
        <v/>
      </c>
      <c r="AK11" s="206" t="str">
        <f>MIDB(Sheet1!Z9,4,10)</f>
        <v/>
      </c>
      <c r="AL11" s="206" t="str">
        <f>MIDB(Sheet1!AA9,4,10)</f>
        <v/>
      </c>
      <c r="AM11" s="206" t="str">
        <f>MIDB(Sheet1!AB9,4,10)</f>
        <v/>
      </c>
      <c r="AN11" s="206" t="str">
        <f>MIDB(Sheet1!AC9,4,10)</f>
        <v/>
      </c>
      <c r="AO11" s="206" t="str">
        <f>MIDB(Sheet1!AD9,4,10)</f>
        <v/>
      </c>
      <c r="AP11" s="206" t="str">
        <f>MIDB(Sheet1!AE9,4,10)</f>
        <v/>
      </c>
      <c r="AQ11" s="206" t="str">
        <f>MIDB(Sheet1!AF9,4,10)</f>
        <v/>
      </c>
      <c r="AR11" s="206" t="str">
        <f>MIDB(Sheet1!AG9,4,10)</f>
        <v/>
      </c>
      <c r="AS11" s="92" t="str">
        <f>IF(ISBLANK($G11),"",IF(ISERROR(VLOOKUP($G11,'精肉企画書（写し）'!$D$4:$AA$21,20,FALSE)),"",VLOOKUP($G11,'精肉企画書（写し）'!$D$4:$AA$21,20,FALSE)))</f>
        <v>コープラスフーズ</v>
      </c>
      <c r="AT11" s="93" t="str">
        <f t="shared" si="4"/>
        <v>072132</v>
      </c>
      <c r="AU11" s="94" t="str">
        <f t="shared" si="5"/>
        <v>通常納品</v>
      </c>
      <c r="AX11" s="53"/>
      <c r="AY11" s="54"/>
    </row>
    <row r="12" spans="1:51" s="38" customFormat="1">
      <c r="A12" s="61">
        <v>9</v>
      </c>
      <c r="B12" s="69">
        <f t="shared" si="1"/>
        <v>45719</v>
      </c>
      <c r="C12" s="61">
        <f t="shared" si="2"/>
        <v>1</v>
      </c>
      <c r="D12" s="196" t="str">
        <f t="shared" si="3"/>
        <v>月</v>
      </c>
      <c r="E12" s="57"/>
      <c r="F12" s="57">
        <v>530</v>
      </c>
      <c r="G12" s="58">
        <f>IF(ISBLANK($A12),"",IF(ISERROR(VLOOKUP($A12,'精肉企画書（写し）'!$A$4:$J$100,4,FALSE)),"",VLOOKUP($A12,'精肉企画書（写し）'!$A$4:$J$100,4,FALSE)))</f>
        <v>391277</v>
      </c>
      <c r="H12" s="58" t="str">
        <f>IF(ISBLANK($G12),"",IF(ISERROR(VLOOKUP($G12,'精肉企画書（写し）'!$D$4:$J$100,6,FALSE)),"",VLOOKUP($G12,'精肉企画書（写し）'!$D$4:$J$100,6,FALSE)))</f>
        <v>国産牛切落し焼肉用（ﾓﾓ）</v>
      </c>
      <c r="I12" s="58" t="str">
        <f>IF(ISBLANK($G12),"",IF(ISERROR(VLOOKUP($G12,'精肉企画書（写し）'!$D$4:$J$100,7,FALSE)),"",VLOOKUP($G12,'精肉企画書（写し）'!$D$4:$J$100,7,FALSE)))</f>
        <v>200g</v>
      </c>
      <c r="J12" s="172">
        <f>IF(G12="","",VLOOKUP(G12,[1]書込!$A$5:$P$53,11,0))</f>
        <v>12</v>
      </c>
      <c r="K12" s="171">
        <f>IF($G12="","",IF(VLOOKUP($G12,'精肉企画書（写し）'!$D$4:$V$100,19,FALSE)="Ｃ",$L$1,IF(VLOOKUP($G12,'精肉企画書（写し）'!$D$4:$V$100,19,FALSE)="Ｆ",$N$1,"")))</f>
        <v>45729</v>
      </c>
      <c r="L12" s="171">
        <v>45719</v>
      </c>
      <c r="M12" s="60">
        <f>IF(J12="","",PRODUCT(VLOOKUP(G12,'精肉企画書（写し）'!$D$4:$AR$100,41,0),J12/1000))</f>
        <v>2.4</v>
      </c>
      <c r="N12" s="170" t="str">
        <f t="shared" si="6"/>
        <v>391277250303</v>
      </c>
      <c r="O12" s="206" t="str">
        <f>MIDB(Sheet1!D10,4,10)</f>
        <v>1436053097</v>
      </c>
      <c r="P12" s="206" t="str">
        <f>MIDB(Sheet1!E10,4,10)</f>
        <v/>
      </c>
      <c r="Q12" s="206" t="str">
        <f>MIDB(Sheet1!F10,4,10)</f>
        <v/>
      </c>
      <c r="R12" s="206" t="str">
        <f>MIDB(Sheet1!G10,4,10)</f>
        <v/>
      </c>
      <c r="S12" s="206" t="str">
        <f>MIDB(Sheet1!H10,4,10)</f>
        <v/>
      </c>
      <c r="T12" s="206" t="str">
        <f>MIDB(Sheet1!I10,4,10)</f>
        <v/>
      </c>
      <c r="U12" s="206" t="str">
        <f>MIDB(Sheet1!J10,4,10)</f>
        <v/>
      </c>
      <c r="V12" s="206" t="str">
        <f>MIDB(Sheet1!K10,4,10)</f>
        <v/>
      </c>
      <c r="W12" s="206" t="str">
        <f>MIDB(Sheet1!L10,4,10)</f>
        <v/>
      </c>
      <c r="X12" s="206" t="str">
        <f>MIDB(Sheet1!M10,4,10)</f>
        <v/>
      </c>
      <c r="Y12" s="206" t="str">
        <f>MIDB(Sheet1!N10,4,10)</f>
        <v/>
      </c>
      <c r="Z12" s="206" t="str">
        <f>MIDB(Sheet1!O10,4,10)</f>
        <v/>
      </c>
      <c r="AA12" s="206" t="str">
        <f>MIDB(Sheet1!P10,4,10)</f>
        <v/>
      </c>
      <c r="AB12" s="206" t="str">
        <f>MIDB(Sheet1!Q10,4,10)</f>
        <v/>
      </c>
      <c r="AC12" s="206" t="str">
        <f>MIDB(Sheet1!R10,4,10)</f>
        <v/>
      </c>
      <c r="AD12" s="206" t="str">
        <f>MIDB(Sheet1!S10,4,10)</f>
        <v/>
      </c>
      <c r="AE12" s="206" t="str">
        <f>MIDB(Sheet1!T10,4,10)</f>
        <v/>
      </c>
      <c r="AF12" s="206" t="str">
        <f>MIDB(Sheet1!U10,4,10)</f>
        <v/>
      </c>
      <c r="AG12" s="206" t="str">
        <f>MIDB(Sheet1!V10,4,10)</f>
        <v/>
      </c>
      <c r="AH12" s="206" t="str">
        <f>MIDB(Sheet1!W10,4,10)</f>
        <v/>
      </c>
      <c r="AI12" s="206" t="str">
        <f>MIDB(Sheet1!X10,4,10)</f>
        <v/>
      </c>
      <c r="AJ12" s="206" t="str">
        <f>MIDB(Sheet1!Y10,4,10)</f>
        <v/>
      </c>
      <c r="AK12" s="206" t="str">
        <f>MIDB(Sheet1!Z10,4,10)</f>
        <v/>
      </c>
      <c r="AL12" s="206" t="str">
        <f>MIDB(Sheet1!AA10,4,10)</f>
        <v/>
      </c>
      <c r="AM12" s="206" t="str">
        <f>MIDB(Sheet1!AB10,4,10)</f>
        <v/>
      </c>
      <c r="AN12" s="206" t="str">
        <f>MIDB(Sheet1!AC10,4,10)</f>
        <v/>
      </c>
      <c r="AO12" s="206" t="str">
        <f>MIDB(Sheet1!AD10,4,10)</f>
        <v/>
      </c>
      <c r="AP12" s="206" t="str">
        <f>MIDB(Sheet1!AE10,4,10)</f>
        <v/>
      </c>
      <c r="AQ12" s="206" t="str">
        <f>MIDB(Sheet1!AF10,4,10)</f>
        <v/>
      </c>
      <c r="AR12" s="206" t="str">
        <f>MIDB(Sheet1!AG10,4,10)</f>
        <v/>
      </c>
      <c r="AS12" s="92" t="str">
        <f>IF(ISBLANK($G12),"",IF(ISERROR(VLOOKUP($G12,'精肉企画書（写し）'!$D$4:$AA$21,20,FALSE)),"",VLOOKUP($G12,'精肉企画書（写し）'!$D$4:$AA$21,20,FALSE)))</f>
        <v>コープラスフーズ</v>
      </c>
      <c r="AT12" s="93" t="str">
        <f t="shared" si="4"/>
        <v>072132</v>
      </c>
      <c r="AU12" s="94" t="str">
        <f t="shared" si="5"/>
        <v>通常納品</v>
      </c>
      <c r="AX12" s="53"/>
      <c r="AY12" s="54"/>
    </row>
    <row r="13" spans="1:51" s="38" customFormat="1">
      <c r="A13" s="61">
        <v>10</v>
      </c>
      <c r="B13" s="69">
        <f t="shared" si="1"/>
        <v>45719</v>
      </c>
      <c r="C13" s="61">
        <f t="shared" si="2"/>
        <v>1</v>
      </c>
      <c r="D13" s="196" t="str">
        <f t="shared" si="3"/>
        <v>月</v>
      </c>
      <c r="E13" s="57"/>
      <c r="F13" s="57">
        <v>526</v>
      </c>
      <c r="G13" s="58">
        <f>IF(ISBLANK($A13),"",IF(ISERROR(VLOOKUP($A13,'精肉企画書（写し）'!$A$4:$J$100,4,FALSE)),"",VLOOKUP($A13,'精肉企画書（写し）'!$A$4:$J$100,4,FALSE)))</f>
        <v>303941</v>
      </c>
      <c r="H13" s="58" t="str">
        <f>IF(ISBLANK($G13),"",IF(ISERROR(VLOOKUP($G13,'精肉企画書（写し）'!$D$4:$J$100,6,FALSE)),"",VLOOKUP($G13,'精肉企画書（写し）'!$D$4:$J$100,6,FALSE)))</f>
        <v>国産牛すき焼用（ロース）</v>
      </c>
      <c r="I13" s="58" t="str">
        <f>IF(ISBLANK($G13),"",IF(ISERROR(VLOOKUP($G13,'精肉企画書（写し）'!$D$4:$J$100,7,FALSE)),"",VLOOKUP($G13,'精肉企画書（写し）'!$D$4:$J$100,7,FALSE)))</f>
        <v>150ｇ</v>
      </c>
      <c r="J13" s="172">
        <f>IF(G13="","",VLOOKUP(G13,[1]書込!$A$5:$P$53,11,0))</f>
        <v>7</v>
      </c>
      <c r="K13" s="171">
        <f>IF($G13="","",IF(VLOOKUP($G13,'精肉企画書（写し）'!$D$4:$V$100,19,FALSE)="Ｃ",$L$1,IF(VLOOKUP($G13,'精肉企画書（写し）'!$D$4:$V$100,19,FALSE)="Ｆ",$N$1,"")))</f>
        <v>45729</v>
      </c>
      <c r="L13" s="171">
        <v>45728</v>
      </c>
      <c r="M13" s="60">
        <f>IF(J13="","",PRODUCT(VLOOKUP(G13,'精肉企画書（写し）'!$D$4:$AR$100,41,0),J13/1000))</f>
        <v>1.05</v>
      </c>
      <c r="N13" s="170" t="str">
        <f t="shared" si="6"/>
        <v>303941250312</v>
      </c>
      <c r="O13" s="206" t="str">
        <f>MIDB(Sheet1!D11,4,10)</f>
        <v>1684206665</v>
      </c>
      <c r="P13" s="206" t="str">
        <f>MIDB(Sheet1!E11,4,10)</f>
        <v/>
      </c>
      <c r="Q13" s="206" t="str">
        <f>MIDB(Sheet1!F11,4,10)</f>
        <v/>
      </c>
      <c r="R13" s="206" t="str">
        <f>MIDB(Sheet1!G11,4,10)</f>
        <v/>
      </c>
      <c r="S13" s="206" t="str">
        <f>MIDB(Sheet1!H11,4,10)</f>
        <v/>
      </c>
      <c r="T13" s="206" t="str">
        <f>MIDB(Sheet1!I11,4,10)</f>
        <v/>
      </c>
      <c r="U13" s="206" t="str">
        <f>MIDB(Sheet1!J11,4,10)</f>
        <v/>
      </c>
      <c r="V13" s="206" t="str">
        <f>MIDB(Sheet1!K11,4,10)</f>
        <v/>
      </c>
      <c r="W13" s="206" t="str">
        <f>MIDB(Sheet1!L11,4,10)</f>
        <v/>
      </c>
      <c r="X13" s="206" t="str">
        <f>MIDB(Sheet1!M11,4,10)</f>
        <v/>
      </c>
      <c r="Y13" s="206" t="str">
        <f>MIDB(Sheet1!N11,4,10)</f>
        <v/>
      </c>
      <c r="Z13" s="206" t="str">
        <f>MIDB(Sheet1!O11,4,10)</f>
        <v/>
      </c>
      <c r="AA13" s="206" t="str">
        <f>MIDB(Sheet1!P11,4,10)</f>
        <v/>
      </c>
      <c r="AB13" s="206" t="str">
        <f>MIDB(Sheet1!Q11,4,10)</f>
        <v/>
      </c>
      <c r="AC13" s="206" t="str">
        <f>MIDB(Sheet1!R11,4,10)</f>
        <v/>
      </c>
      <c r="AD13" s="206" t="str">
        <f>MIDB(Sheet1!S11,4,10)</f>
        <v/>
      </c>
      <c r="AE13" s="206" t="str">
        <f>MIDB(Sheet1!T11,4,10)</f>
        <v/>
      </c>
      <c r="AF13" s="206" t="str">
        <f>MIDB(Sheet1!U11,4,10)</f>
        <v/>
      </c>
      <c r="AG13" s="206" t="str">
        <f>MIDB(Sheet1!V11,4,10)</f>
        <v/>
      </c>
      <c r="AH13" s="206" t="str">
        <f>MIDB(Sheet1!W11,4,10)</f>
        <v/>
      </c>
      <c r="AI13" s="206" t="str">
        <f>MIDB(Sheet1!X11,4,10)</f>
        <v/>
      </c>
      <c r="AJ13" s="206" t="str">
        <f>MIDB(Sheet1!Y11,4,10)</f>
        <v/>
      </c>
      <c r="AK13" s="206" t="str">
        <f>MIDB(Sheet1!Z11,4,10)</f>
        <v/>
      </c>
      <c r="AL13" s="206" t="str">
        <f>MIDB(Sheet1!AA11,4,10)</f>
        <v/>
      </c>
      <c r="AM13" s="206" t="str">
        <f>MIDB(Sheet1!AB11,4,10)</f>
        <v/>
      </c>
      <c r="AN13" s="206" t="str">
        <f>MIDB(Sheet1!AC11,4,10)</f>
        <v/>
      </c>
      <c r="AO13" s="206" t="str">
        <f>MIDB(Sheet1!AD11,4,10)</f>
        <v/>
      </c>
      <c r="AP13" s="206" t="str">
        <f>MIDB(Sheet1!AE11,4,10)</f>
        <v/>
      </c>
      <c r="AQ13" s="206" t="str">
        <f>MIDB(Sheet1!AF11,4,10)</f>
        <v/>
      </c>
      <c r="AR13" s="206" t="str">
        <f>MIDB(Sheet1!AG11,4,10)</f>
        <v/>
      </c>
      <c r="AS13" s="92" t="str">
        <f>IF(ISBLANK($G13),"",IF(ISERROR(VLOOKUP($G13,'精肉企画書（写し）'!$D$4:$AA$21,20,FALSE)),"",VLOOKUP($G13,'精肉企画書（写し）'!$D$4:$AA$21,20,FALSE)))</f>
        <v>コープラスフーズ</v>
      </c>
      <c r="AT13" s="93" t="str">
        <f t="shared" si="4"/>
        <v>072132</v>
      </c>
      <c r="AU13" s="94" t="str">
        <f t="shared" si="5"/>
        <v>通常納品</v>
      </c>
      <c r="AX13" s="53"/>
      <c r="AY13" s="54"/>
    </row>
    <row r="14" spans="1:51" s="38" customFormat="1">
      <c r="A14" s="61">
        <v>11</v>
      </c>
      <c r="B14" s="69">
        <f t="shared" si="1"/>
        <v>45719</v>
      </c>
      <c r="C14" s="61">
        <f t="shared" si="2"/>
        <v>1</v>
      </c>
      <c r="D14" s="196" t="str">
        <f t="shared" si="3"/>
        <v>月</v>
      </c>
      <c r="E14" s="57"/>
      <c r="F14" s="57">
        <v>521</v>
      </c>
      <c r="G14" s="58">
        <f>IF(ISBLANK($A14),"",IF(ISERROR(VLOOKUP($A14,'精肉企画書（写し）'!$A$4:$J$100,4,FALSE)),"",VLOOKUP($A14,'精肉企画書（写し）'!$A$4:$J$100,4,FALSE)))</f>
        <v>307414</v>
      </c>
      <c r="H14" s="58" t="str">
        <f>IF(ISBLANK($G14),"",IF(ISERROR(VLOOKUP($G14,'精肉企画書（写し）'!$D$4:$J$100,6,FALSE)),"",VLOOKUP($G14,'精肉企画書（写し）'!$D$4:$J$100,6,FALSE)))</f>
        <v>国産牛こまぎれ(ﾊﾞﾗ凍結）</v>
      </c>
      <c r="I14" s="58" t="str">
        <f>IF(ISBLANK($G14),"",IF(ISERROR(VLOOKUP($G14,'精肉企画書（写し）'!$D$4:$J$100,7,FALSE)),"",VLOOKUP($G14,'精肉企画書（写し）'!$D$4:$J$100,7,FALSE)))</f>
        <v>270ｇ</v>
      </c>
      <c r="J14" s="172">
        <f>IF(G14="","",VLOOKUP(G14,[1]書込!$A$5:$P$53,11,0))</f>
        <v>51</v>
      </c>
      <c r="K14" s="171">
        <f>IF($G14="","",IF(VLOOKUP($G14,'精肉企画書（写し）'!$D$4:$V$100,19,FALSE)="Ｃ",$L$1,IF(VLOOKUP($G14,'精肉企画書（写し）'!$D$4:$V$100,19,FALSE)="Ｆ",$N$1,"")))</f>
        <v>45729</v>
      </c>
      <c r="L14" s="171">
        <v>45728</v>
      </c>
      <c r="M14" s="60">
        <f>IF(J14="","",PRODUCT(VLOOKUP(G14,'精肉企画書（写し）'!$D$4:$AR$100,41,0),J14/1000))</f>
        <v>13.77</v>
      </c>
      <c r="N14" s="170" t="str">
        <f t="shared" si="6"/>
        <v>307414250312</v>
      </c>
      <c r="O14" s="198" t="str">
        <f>MIDB(Sheet1!D12,4,10)</f>
        <v>1683183875</v>
      </c>
      <c r="P14" s="198" t="str">
        <f>MIDB(Sheet1!E12,4,10)</f>
        <v>1683130633</v>
      </c>
      <c r="Q14" s="198" t="str">
        <f>MIDB(Sheet1!F12,4,10)</f>
        <v>1625813259</v>
      </c>
      <c r="R14" s="198" t="str">
        <f>MIDB(Sheet1!G12,4,10)</f>
        <v>1617113428</v>
      </c>
      <c r="S14" s="198" t="str">
        <f>MIDB(Sheet1!H12,4,10)</f>
        <v>1395194954</v>
      </c>
      <c r="T14" s="198" t="str">
        <f>MIDB(Sheet1!I12,4,10)</f>
        <v>1617113428</v>
      </c>
      <c r="U14" s="198" t="str">
        <f>MIDB(Sheet1!J12,4,10)</f>
        <v>1625813259</v>
      </c>
      <c r="V14" s="198" t="str">
        <f>MIDB(Sheet1!K12,4,10)</f>
        <v/>
      </c>
      <c r="W14" s="198" t="str">
        <f>MIDB(Sheet1!L12,4,10)</f>
        <v/>
      </c>
      <c r="X14" s="198" t="str">
        <f>MIDB(Sheet1!M12,4,10)</f>
        <v/>
      </c>
      <c r="Y14" s="198" t="str">
        <f>MIDB(Sheet1!N12,4,10)</f>
        <v/>
      </c>
      <c r="Z14" s="198" t="str">
        <f>MIDB(Sheet1!O12,4,10)</f>
        <v/>
      </c>
      <c r="AA14" s="198" t="str">
        <f>MIDB(Sheet1!P12,4,10)</f>
        <v/>
      </c>
      <c r="AB14" s="198" t="str">
        <f>MIDB(Sheet1!Q12,4,10)</f>
        <v/>
      </c>
      <c r="AC14" s="198" t="str">
        <f>MIDB(Sheet1!R12,4,10)</f>
        <v/>
      </c>
      <c r="AD14" s="198" t="str">
        <f>MIDB(Sheet1!S12,4,10)</f>
        <v/>
      </c>
      <c r="AE14" s="198" t="str">
        <f>MIDB(Sheet1!T12,4,10)</f>
        <v/>
      </c>
      <c r="AF14" s="198" t="str">
        <f>MIDB(Sheet1!U12,4,10)</f>
        <v/>
      </c>
      <c r="AG14" s="198" t="str">
        <f>MIDB(Sheet1!V12,4,10)</f>
        <v/>
      </c>
      <c r="AH14" s="198" t="str">
        <f>MIDB(Sheet1!W12,4,10)</f>
        <v/>
      </c>
      <c r="AI14" s="198" t="str">
        <f>MIDB(Sheet1!X12,4,10)</f>
        <v/>
      </c>
      <c r="AJ14" s="198" t="str">
        <f>MIDB(Sheet1!Y12,4,10)</f>
        <v/>
      </c>
      <c r="AK14" s="198" t="str">
        <f>MIDB(Sheet1!Z12,4,10)</f>
        <v/>
      </c>
      <c r="AL14" s="198" t="str">
        <f>MIDB(Sheet1!AA12,4,10)</f>
        <v/>
      </c>
      <c r="AM14" s="198" t="str">
        <f>MIDB(Sheet1!AB12,4,10)</f>
        <v/>
      </c>
      <c r="AN14" s="198" t="str">
        <f>MIDB(Sheet1!AC12,4,10)</f>
        <v/>
      </c>
      <c r="AO14" s="198" t="str">
        <f>MIDB(Sheet1!AD12,4,10)</f>
        <v/>
      </c>
      <c r="AP14" s="198" t="str">
        <f>MIDB(Sheet1!AE12,4,10)</f>
        <v/>
      </c>
      <c r="AQ14" s="198" t="str">
        <f>MIDB(Sheet1!AF12,4,10)</f>
        <v/>
      </c>
      <c r="AR14" s="198" t="str">
        <f>MIDB(Sheet1!AG12,4,10)</f>
        <v/>
      </c>
      <c r="AS14" s="92" t="str">
        <f>IF(ISBLANK($G14),"",IF(ISERROR(VLOOKUP($G14,'精肉企画書（写し）'!$D$4:$AA$21,20,FALSE)),"",VLOOKUP($G14,'精肉企画書（写し）'!$D$4:$AA$21,20,FALSE)))</f>
        <v>コープラスフーズ</v>
      </c>
      <c r="AT14" s="93" t="str">
        <f t="shared" si="4"/>
        <v>072132</v>
      </c>
      <c r="AU14" s="94" t="str">
        <f t="shared" si="5"/>
        <v>通常納品</v>
      </c>
      <c r="AX14" s="53"/>
      <c r="AY14" s="54"/>
    </row>
    <row r="15" spans="1:51" s="38" customFormat="1">
      <c r="A15" s="61">
        <v>12</v>
      </c>
      <c r="B15" s="69" t="str">
        <f t="shared" si="1"/>
        <v/>
      </c>
      <c r="C15" s="61" t="str">
        <f t="shared" si="2"/>
        <v/>
      </c>
      <c r="D15" s="196" t="str">
        <f t="shared" si="3"/>
        <v/>
      </c>
      <c r="E15" s="57"/>
      <c r="F15" s="57"/>
      <c r="G15" s="58" t="str">
        <f>IF(ISBLANK($A15),"",IF(ISERROR(VLOOKUP($A15,'精肉企画書（写し）'!$A$4:$J$100,4,FALSE)),"",VLOOKUP($A15,'精肉企画書（写し）'!$A$4:$J$100,4,FALSE)))</f>
        <v/>
      </c>
      <c r="H15" s="58" t="str">
        <f>IF(ISBLANK($G15),"",IF(ISERROR(VLOOKUP($G15,'精肉企画書（写し）'!$D$4:$J$100,6,FALSE)),"",VLOOKUP($G15,'精肉企画書（写し）'!$D$4:$J$100,6,FALSE)))</f>
        <v/>
      </c>
      <c r="I15" s="58" t="str">
        <f>IF(ISBLANK($G15),"",IF(ISERROR(VLOOKUP($G15,'精肉企画書（写し）'!$D$4:$J$100,7,FALSE)),"",VLOOKUP($G15,'精肉企画書（写し）'!$D$4:$J$100,7,FALSE)))</f>
        <v/>
      </c>
      <c r="J15" s="172" t="str">
        <f>IF(G15="","",VLOOKUP(G15,[1]書込!$A$5:$P$53,11,0))</f>
        <v/>
      </c>
      <c r="K15" s="171" t="str">
        <f>IF($G15="","",IF(VLOOKUP($G15,'精肉企画書（写し）'!$D$4:$V$100,19,FALSE)="Ｃ",$L$1,IF(VLOOKUP($G15,'精肉企画書（写し）'!$D$4:$V$100,19,FALSE)="Ｆ",$N$1,"")))</f>
        <v/>
      </c>
      <c r="L15" s="171" t="str">
        <f>IF($G15="","",IF(VLOOKUP($G15,'精肉企画書（写し）'!$D$3:$V$100,19,FALSE)="Ｃ",$L$1,""))</f>
        <v/>
      </c>
      <c r="M15" s="60" t="str">
        <f>IF(J15="","",PRODUCT(VLOOKUP(G15,'精肉企画書（写し）'!$D$4:$AR$100,41,0),J15/1000))</f>
        <v/>
      </c>
      <c r="N15" s="170" t="str">
        <f t="shared" si="6"/>
        <v/>
      </c>
      <c r="O15" s="198" t="str">
        <f>MIDB(Sheet1!D13,4,10)</f>
        <v/>
      </c>
      <c r="P15" s="198" t="str">
        <f>MIDB(Sheet1!E13,4,10)</f>
        <v/>
      </c>
      <c r="Q15" s="198" t="str">
        <f>MIDB(Sheet1!F13,4,10)</f>
        <v/>
      </c>
      <c r="R15" s="198" t="str">
        <f>MIDB(Sheet1!G13,4,10)</f>
        <v/>
      </c>
      <c r="S15" s="198" t="str">
        <f>MIDB(Sheet1!H13,4,10)</f>
        <v/>
      </c>
      <c r="T15" s="198" t="str">
        <f>MIDB(Sheet1!I13,4,10)</f>
        <v/>
      </c>
      <c r="U15" s="198" t="str">
        <f>MIDB(Sheet1!J13,4,10)</f>
        <v/>
      </c>
      <c r="V15" s="198" t="str">
        <f>MIDB(Sheet1!K13,4,10)</f>
        <v/>
      </c>
      <c r="W15" s="198" t="str">
        <f>MIDB(Sheet1!L13,4,10)</f>
        <v/>
      </c>
      <c r="X15" s="198" t="str">
        <f>MIDB(Sheet1!M13,4,10)</f>
        <v/>
      </c>
      <c r="Y15" s="198" t="str">
        <f>MIDB(Sheet1!N13,4,10)</f>
        <v/>
      </c>
      <c r="Z15" s="198" t="str">
        <f>MIDB(Sheet1!O13,4,10)</f>
        <v/>
      </c>
      <c r="AA15" s="198" t="str">
        <f>MIDB(Sheet1!P13,4,10)</f>
        <v/>
      </c>
      <c r="AB15" s="198" t="str">
        <f>MIDB(Sheet1!Q13,4,10)</f>
        <v/>
      </c>
      <c r="AC15" s="198" t="str">
        <f>MIDB(Sheet1!R13,4,10)</f>
        <v/>
      </c>
      <c r="AD15" s="198" t="str">
        <f>MIDB(Sheet1!S13,4,10)</f>
        <v/>
      </c>
      <c r="AE15" s="198" t="str">
        <f>MIDB(Sheet1!T13,4,10)</f>
        <v/>
      </c>
      <c r="AF15" s="198" t="str">
        <f>MIDB(Sheet1!U13,4,10)</f>
        <v/>
      </c>
      <c r="AG15" s="198" t="str">
        <f>MIDB(Sheet1!V13,4,10)</f>
        <v/>
      </c>
      <c r="AH15" s="198" t="str">
        <f>MIDB(Sheet1!W13,4,10)</f>
        <v/>
      </c>
      <c r="AI15" s="198" t="str">
        <f>MIDB(Sheet1!X13,4,10)</f>
        <v/>
      </c>
      <c r="AJ15" s="198" t="str">
        <f>MIDB(Sheet1!Y13,4,10)</f>
        <v/>
      </c>
      <c r="AK15" s="198" t="str">
        <f>MIDB(Sheet1!Z13,4,10)</f>
        <v/>
      </c>
      <c r="AL15" s="198" t="str">
        <f>MIDB(Sheet1!AA13,4,10)</f>
        <v/>
      </c>
      <c r="AM15" s="198" t="str">
        <f>MIDB(Sheet1!AB13,4,10)</f>
        <v/>
      </c>
      <c r="AN15" s="198" t="str">
        <f>MIDB(Sheet1!AC13,4,10)</f>
        <v/>
      </c>
      <c r="AO15" s="198" t="str">
        <f>MIDB(Sheet1!AD13,4,10)</f>
        <v/>
      </c>
      <c r="AP15" s="198" t="str">
        <f>MIDB(Sheet1!AE13,4,10)</f>
        <v/>
      </c>
      <c r="AQ15" s="198" t="str">
        <f>MIDB(Sheet1!AF13,4,10)</f>
        <v/>
      </c>
      <c r="AR15" s="198" t="str">
        <f>MIDB(Sheet1!AG13,4,10)</f>
        <v/>
      </c>
      <c r="AS15" s="92" t="str">
        <f>IF(ISBLANK($G15),"",IF(ISERROR(VLOOKUP($G15,'精肉企画書（写し）'!$D$4:$AA$21,20,FALSE)),"",VLOOKUP($G15,'精肉企画書（写し）'!$D$4:$AA$21,20,FALSE)))</f>
        <v/>
      </c>
      <c r="AT15" s="93" t="str">
        <f t="shared" si="4"/>
        <v/>
      </c>
      <c r="AU15" s="94" t="str">
        <f t="shared" si="5"/>
        <v/>
      </c>
      <c r="AX15" s="53"/>
      <c r="AY15" s="54"/>
    </row>
    <row r="16" spans="1:51" s="38" customFormat="1">
      <c r="A16" s="61">
        <v>13</v>
      </c>
      <c r="B16" s="69" t="str">
        <f t="shared" si="1"/>
        <v/>
      </c>
      <c r="C16" s="61" t="str">
        <f t="shared" si="2"/>
        <v/>
      </c>
      <c r="D16" s="196" t="str">
        <f t="shared" si="3"/>
        <v/>
      </c>
      <c r="E16" s="57"/>
      <c r="F16" s="57"/>
      <c r="G16" s="58" t="str">
        <f>IF(ISBLANK($A16),"",IF(ISERROR(VLOOKUP($A16,'精肉企画書（写し）'!$A$4:$J$100,4,FALSE)),"",VLOOKUP($A16,'精肉企画書（写し）'!$A$4:$J$100,4,FALSE)))</f>
        <v/>
      </c>
      <c r="H16" s="58" t="str">
        <f>IF(ISBLANK($G16),"",IF(ISERROR(VLOOKUP($G16,'精肉企画書（写し）'!$D$4:$J$100,6,FALSE)),"",VLOOKUP($G16,'精肉企画書（写し）'!$D$4:$J$100,6,FALSE)))</f>
        <v/>
      </c>
      <c r="I16" s="58" t="str">
        <f>IF(ISBLANK($G16),"",IF(ISERROR(VLOOKUP($G16,'精肉企画書（写し）'!$D$4:$J$100,7,FALSE)),"",VLOOKUP($G16,'精肉企画書（写し）'!$D$4:$J$100,7,FALSE)))</f>
        <v/>
      </c>
      <c r="J16" s="172" t="str">
        <f>IF(G16="","",VLOOKUP(G16,[1]書込!$A$5:$P$53,11,0))</f>
        <v/>
      </c>
      <c r="K16" s="171" t="str">
        <f>IF($G16="","",IF(VLOOKUP($G16,'精肉企画書（写し）'!$D$4:$V$100,19,FALSE)="Ｃ",$L$1,IF(VLOOKUP($G16,'精肉企画書（写し）'!$D$4:$V$100,19,FALSE)="Ｆ",$N$1,"")))</f>
        <v/>
      </c>
      <c r="L16" s="171" t="str">
        <f>IF($G16="","",IF(VLOOKUP($G16,'精肉企画書（写し）'!$D$3:$V$100,19,FALSE)="Ｃ",$L$1,""))</f>
        <v/>
      </c>
      <c r="M16" s="60" t="str">
        <f>IF(J16="","",PRODUCT(VLOOKUP(G16,'精肉企画書（写し）'!$D$4:$AR$100,41,0),J16/1000))</f>
        <v/>
      </c>
      <c r="N16" s="170" t="str">
        <f t="shared" si="6"/>
        <v/>
      </c>
      <c r="O16" s="198" t="str">
        <f>MIDB(Sheet1!D14,4,10)</f>
        <v/>
      </c>
      <c r="P16" s="198" t="str">
        <f>MIDB(Sheet1!E14,4,10)</f>
        <v/>
      </c>
      <c r="Q16" s="198" t="str">
        <f>MIDB(Sheet1!F14,4,10)</f>
        <v/>
      </c>
      <c r="R16" s="198" t="str">
        <f>MIDB(Sheet1!G14,4,10)</f>
        <v/>
      </c>
      <c r="S16" s="198" t="str">
        <f>MIDB(Sheet1!H14,4,10)</f>
        <v/>
      </c>
      <c r="T16" s="198" t="str">
        <f>MIDB(Sheet1!I14,4,10)</f>
        <v/>
      </c>
      <c r="U16" s="198" t="str">
        <f>MIDB(Sheet1!J14,4,10)</f>
        <v/>
      </c>
      <c r="V16" s="198" t="str">
        <f>MIDB(Sheet1!K14,4,10)</f>
        <v/>
      </c>
      <c r="W16" s="198" t="str">
        <f>MIDB(Sheet1!L14,4,10)</f>
        <v/>
      </c>
      <c r="X16" s="198" t="str">
        <f>MIDB(Sheet1!M14,4,10)</f>
        <v/>
      </c>
      <c r="Y16" s="198" t="str">
        <f>MIDB(Sheet1!N14,4,10)</f>
        <v/>
      </c>
      <c r="Z16" s="198" t="str">
        <f>MIDB(Sheet1!O14,4,10)</f>
        <v/>
      </c>
      <c r="AA16" s="198" t="str">
        <f>MIDB(Sheet1!P14,4,10)</f>
        <v/>
      </c>
      <c r="AB16" s="198" t="str">
        <f>MIDB(Sheet1!Q14,4,10)</f>
        <v/>
      </c>
      <c r="AC16" s="198" t="str">
        <f>MIDB(Sheet1!R14,4,10)</f>
        <v/>
      </c>
      <c r="AD16" s="198" t="str">
        <f>MIDB(Sheet1!S14,4,10)</f>
        <v/>
      </c>
      <c r="AE16" s="198" t="str">
        <f>MIDB(Sheet1!T14,4,10)</f>
        <v/>
      </c>
      <c r="AF16" s="198" t="str">
        <f>MIDB(Sheet1!U14,4,10)</f>
        <v/>
      </c>
      <c r="AG16" s="198" t="str">
        <f>MIDB(Sheet1!V14,4,10)</f>
        <v/>
      </c>
      <c r="AH16" s="198" t="str">
        <f>MIDB(Sheet1!W14,4,10)</f>
        <v/>
      </c>
      <c r="AI16" s="198" t="str">
        <f>MIDB(Sheet1!X14,4,10)</f>
        <v/>
      </c>
      <c r="AJ16" s="198" t="str">
        <f>MIDB(Sheet1!Y14,4,10)</f>
        <v/>
      </c>
      <c r="AK16" s="198" t="str">
        <f>MIDB(Sheet1!Z14,4,10)</f>
        <v/>
      </c>
      <c r="AL16" s="198" t="str">
        <f>MIDB(Sheet1!AA14,4,10)</f>
        <v/>
      </c>
      <c r="AM16" s="198" t="str">
        <f>MIDB(Sheet1!AB14,4,10)</f>
        <v/>
      </c>
      <c r="AN16" s="198" t="str">
        <f>MIDB(Sheet1!AC14,4,10)</f>
        <v/>
      </c>
      <c r="AO16" s="198" t="str">
        <f>MIDB(Sheet1!AD14,4,10)</f>
        <v/>
      </c>
      <c r="AP16" s="198" t="str">
        <f>MIDB(Sheet1!AE14,4,10)</f>
        <v/>
      </c>
      <c r="AQ16" s="198" t="str">
        <f>MIDB(Sheet1!AF14,4,10)</f>
        <v/>
      </c>
      <c r="AR16" s="198" t="str">
        <f>MIDB(Sheet1!AG14,4,10)</f>
        <v/>
      </c>
      <c r="AS16" s="92" t="str">
        <f>IF(ISBLANK($G16),"",IF(ISERROR(VLOOKUP($G16,'精肉企画書（写し）'!$D$4:$AA$21,20,FALSE)),"",VLOOKUP($G16,'精肉企画書（写し）'!$D$4:$AA$21,20,FALSE)))</f>
        <v/>
      </c>
      <c r="AT16" s="93" t="str">
        <f>IF($AS16="","",VLOOKUP($AS16,$AX$3:$AY$15,2,FALSE))</f>
        <v/>
      </c>
      <c r="AU16" s="94" t="str">
        <f t="shared" si="5"/>
        <v/>
      </c>
    </row>
    <row r="17" spans="1:50" s="38" customFormat="1">
      <c r="A17" s="61">
        <v>14</v>
      </c>
      <c r="B17" s="69" t="str">
        <f t="shared" si="1"/>
        <v/>
      </c>
      <c r="C17" s="61" t="str">
        <f t="shared" si="2"/>
        <v/>
      </c>
      <c r="D17" s="196" t="str">
        <f t="shared" si="3"/>
        <v/>
      </c>
      <c r="E17" s="57"/>
      <c r="F17" s="57"/>
      <c r="G17" s="58" t="str">
        <f>IF(ISBLANK($A17),"",IF(ISERROR(VLOOKUP($A17,'精肉企画書（写し）'!$A$4:$J$100,4,FALSE)),"",VLOOKUP($A17,'精肉企画書（写し）'!$A$4:$J$100,4,FALSE)))</f>
        <v/>
      </c>
      <c r="H17" s="58" t="str">
        <f>IF(ISBLANK($G17),"",IF(ISERROR(VLOOKUP($G17,'精肉企画書（写し）'!$D$4:$J$100,6,FALSE)),"",VLOOKUP($G17,'精肉企画書（写し）'!$D$4:$J$100,6,FALSE)))</f>
        <v/>
      </c>
      <c r="I17" s="58" t="str">
        <f>IF(ISBLANK($G17),"",IF(ISERROR(VLOOKUP($G17,'精肉企画書（写し）'!$D$4:$J$100,7,FALSE)),"",VLOOKUP($G17,'精肉企画書（写し）'!$D$4:$J$100,7,FALSE)))</f>
        <v/>
      </c>
      <c r="J17" s="172" t="str">
        <f>IF(G17="","",VLOOKUP(G17,[1]書込!$A$5:$P$53,11,0))</f>
        <v/>
      </c>
      <c r="K17" s="171" t="str">
        <f>IF($G17="","",IF(VLOOKUP($G17,'精肉企画書（写し）'!$D$4:$V$100,19,FALSE)="Ｃ",$L$1,IF(VLOOKUP($G17,'精肉企画書（写し）'!$D$4:$V$100,19,FALSE)="Ｆ",$N$1,"")))</f>
        <v/>
      </c>
      <c r="L17" s="171" t="str">
        <f>IF($G17="","",IF(VLOOKUP($G17,'精肉企画書（写し）'!$D$3:$V$100,19,FALSE)="Ｃ",$L$1,""))</f>
        <v/>
      </c>
      <c r="M17" s="60" t="str">
        <f>IF(J17="","",PRODUCT(VLOOKUP(G17,'精肉企画書（写し）'!$D$4:$AR$100,41,0),J17/1000))</f>
        <v/>
      </c>
      <c r="N17" s="170" t="str">
        <f t="shared" si="6"/>
        <v/>
      </c>
      <c r="O17" s="198" t="str">
        <f>MIDB(Sheet1!D15,4,10)</f>
        <v/>
      </c>
      <c r="P17" s="198" t="str">
        <f>MIDB(Sheet1!E15,4,10)</f>
        <v/>
      </c>
      <c r="Q17" s="198" t="str">
        <f>MIDB(Sheet1!F15,4,10)</f>
        <v/>
      </c>
      <c r="R17" s="198" t="str">
        <f>MIDB(Sheet1!G15,4,10)</f>
        <v/>
      </c>
      <c r="S17" s="198" t="str">
        <f>MIDB(Sheet1!H15,4,10)</f>
        <v/>
      </c>
      <c r="T17" s="198" t="str">
        <f>MIDB(Sheet1!I15,4,10)</f>
        <v/>
      </c>
      <c r="U17" s="198" t="str">
        <f>MIDB(Sheet1!J15,4,10)</f>
        <v/>
      </c>
      <c r="V17" s="198" t="str">
        <f>MIDB(Sheet1!K15,4,10)</f>
        <v/>
      </c>
      <c r="W17" s="198" t="str">
        <f>MIDB(Sheet1!L15,4,10)</f>
        <v/>
      </c>
      <c r="X17" s="198" t="str">
        <f>MIDB(Sheet1!M15,4,10)</f>
        <v/>
      </c>
      <c r="Y17" s="198" t="str">
        <f>MIDB(Sheet1!N15,4,10)</f>
        <v/>
      </c>
      <c r="Z17" s="198" t="str">
        <f>MIDB(Sheet1!O15,4,10)</f>
        <v/>
      </c>
      <c r="AA17" s="198" t="str">
        <f>MIDB(Sheet1!P15,4,10)</f>
        <v/>
      </c>
      <c r="AB17" s="198" t="str">
        <f>MIDB(Sheet1!Q15,4,10)</f>
        <v/>
      </c>
      <c r="AC17" s="198" t="str">
        <f>MIDB(Sheet1!R15,4,10)</f>
        <v/>
      </c>
      <c r="AD17" s="198" t="str">
        <f>MIDB(Sheet1!S15,4,10)</f>
        <v/>
      </c>
      <c r="AE17" s="198" t="str">
        <f>MIDB(Sheet1!T15,4,10)</f>
        <v/>
      </c>
      <c r="AF17" s="198" t="str">
        <f>MIDB(Sheet1!U15,4,10)</f>
        <v/>
      </c>
      <c r="AG17" s="198" t="str">
        <f>MIDB(Sheet1!V15,4,10)</f>
        <v/>
      </c>
      <c r="AH17" s="198" t="str">
        <f>MIDB(Sheet1!W15,4,10)</f>
        <v/>
      </c>
      <c r="AI17" s="198" t="str">
        <f>MIDB(Sheet1!X15,4,10)</f>
        <v/>
      </c>
      <c r="AJ17" s="198" t="str">
        <f>MIDB(Sheet1!Y15,4,10)</f>
        <v/>
      </c>
      <c r="AK17" s="198" t="str">
        <f>MIDB(Sheet1!Z15,4,10)</f>
        <v/>
      </c>
      <c r="AL17" s="198" t="str">
        <f>MIDB(Sheet1!AA15,4,10)</f>
        <v/>
      </c>
      <c r="AM17" s="198" t="str">
        <f>MIDB(Sheet1!AB15,4,10)</f>
        <v/>
      </c>
      <c r="AN17" s="198" t="str">
        <f>MIDB(Sheet1!AC15,4,10)</f>
        <v/>
      </c>
      <c r="AO17" s="198" t="str">
        <f>MIDB(Sheet1!AD15,4,10)</f>
        <v/>
      </c>
      <c r="AP17" s="198" t="str">
        <f>MIDB(Sheet1!AE15,4,10)</f>
        <v/>
      </c>
      <c r="AQ17" s="198" t="str">
        <f>MIDB(Sheet1!AF15,4,10)</f>
        <v/>
      </c>
      <c r="AR17" s="198" t="str">
        <f>MIDB(Sheet1!AG15,4,10)</f>
        <v/>
      </c>
      <c r="AS17" s="92" t="str">
        <f>IF(ISBLANK($G17),"",IF(ISERROR(VLOOKUP($G17,'精肉企画書（写し）'!$D$4:$AA$21,20,FALSE)),"",VLOOKUP($G17,'精肉企画書（写し）'!$D$4:$AA$21,20,FALSE)))</f>
        <v/>
      </c>
      <c r="AT17" s="93" t="str">
        <f t="shared" si="4"/>
        <v/>
      </c>
      <c r="AU17" s="94" t="str">
        <f t="shared" si="5"/>
        <v/>
      </c>
      <c r="AX17" s="31" t="s">
        <v>61</v>
      </c>
    </row>
    <row r="18" spans="1:50" s="38" customFormat="1">
      <c r="A18" s="61">
        <v>15</v>
      </c>
      <c r="B18" s="69" t="str">
        <f t="shared" si="1"/>
        <v/>
      </c>
      <c r="C18" s="61" t="str">
        <f t="shared" si="2"/>
        <v/>
      </c>
      <c r="D18" s="196" t="str">
        <f t="shared" si="3"/>
        <v/>
      </c>
      <c r="E18" s="57"/>
      <c r="F18" s="57"/>
      <c r="G18" s="58" t="str">
        <f>IF(ISBLANK($A18),"",IF(ISERROR(VLOOKUP($A18,'精肉企画書（写し）'!$A$4:$J$100,4,FALSE)),"",VLOOKUP($A18,'精肉企画書（写し）'!$A$4:$J$100,4,FALSE)))</f>
        <v/>
      </c>
      <c r="H18" s="58" t="str">
        <f>IF(ISBLANK($G18),"",IF(ISERROR(VLOOKUP($G18,'精肉企画書（写し）'!$D$4:$J$100,6,FALSE)),"",VLOOKUP($G18,'精肉企画書（写し）'!$D$4:$J$100,6,FALSE)))</f>
        <v/>
      </c>
      <c r="I18" s="58" t="str">
        <f>IF(ISBLANK($G18),"",IF(ISERROR(VLOOKUP($G18,'精肉企画書（写し）'!$D$4:$J$100,7,FALSE)),"",VLOOKUP($G18,'精肉企画書（写し）'!$D$4:$J$100,7,FALSE)))</f>
        <v/>
      </c>
      <c r="J18" s="172" t="str">
        <f>IF(G18="","",VLOOKUP(G18,[1]書込!$A$5:$P$53,11,0))</f>
        <v/>
      </c>
      <c r="K18" s="171" t="str">
        <f>IF($G18="","",IF(VLOOKUP($G18,'精肉企画書（写し）'!$D$4:$V$100,19,FALSE)="Ｃ",$L$1,IF(VLOOKUP($G18,'精肉企画書（写し）'!$D$4:$V$100,19,FALSE)="Ｆ",$N$1,"")))</f>
        <v/>
      </c>
      <c r="L18" s="171" t="str">
        <f>IF($G18="","",IF(VLOOKUP($G18,'精肉企画書（写し）'!$D$3:$V$100,19,FALSE)="Ｃ",$L$1,""))</f>
        <v/>
      </c>
      <c r="M18" s="60" t="str">
        <f>IF(J18="","",PRODUCT(VLOOKUP(G18,'精肉企画書（写し）'!$D$4:$AR$100,41,0),J18/1000))</f>
        <v/>
      </c>
      <c r="N18" s="170" t="str">
        <f t="shared" si="6"/>
        <v/>
      </c>
      <c r="O18" s="198" t="str">
        <f>MIDB(Sheet1!D16,4,10)</f>
        <v/>
      </c>
      <c r="P18" s="198" t="str">
        <f>MIDB(Sheet1!E16,4,10)</f>
        <v/>
      </c>
      <c r="Q18" s="198" t="str">
        <f>MIDB(Sheet1!F16,4,10)</f>
        <v/>
      </c>
      <c r="R18" s="198" t="str">
        <f>MIDB(Sheet1!G16,4,10)</f>
        <v/>
      </c>
      <c r="S18" s="198" t="str">
        <f>MIDB(Sheet1!H16,4,10)</f>
        <v/>
      </c>
      <c r="T18" s="198" t="str">
        <f>MIDB(Sheet1!I16,4,10)</f>
        <v/>
      </c>
      <c r="U18" s="198" t="str">
        <f>MIDB(Sheet1!J16,4,10)</f>
        <v/>
      </c>
      <c r="V18" s="198" t="str">
        <f>MIDB(Sheet1!K16,4,10)</f>
        <v/>
      </c>
      <c r="W18" s="198" t="str">
        <f>MIDB(Sheet1!L16,4,10)</f>
        <v/>
      </c>
      <c r="X18" s="198" t="str">
        <f>MIDB(Sheet1!M16,4,10)</f>
        <v/>
      </c>
      <c r="Y18" s="198" t="str">
        <f>MIDB(Sheet1!N16,4,10)</f>
        <v/>
      </c>
      <c r="Z18" s="198" t="str">
        <f>MIDB(Sheet1!O16,4,10)</f>
        <v/>
      </c>
      <c r="AA18" s="198" t="str">
        <f>MIDB(Sheet1!P16,4,10)</f>
        <v/>
      </c>
      <c r="AB18" s="198" t="str">
        <f>MIDB(Sheet1!Q16,4,10)</f>
        <v/>
      </c>
      <c r="AC18" s="198" t="str">
        <f>MIDB(Sheet1!R16,4,10)</f>
        <v/>
      </c>
      <c r="AD18" s="198" t="str">
        <f>MIDB(Sheet1!S16,4,10)</f>
        <v/>
      </c>
      <c r="AE18" s="198" t="str">
        <f>MIDB(Sheet1!T16,4,10)</f>
        <v/>
      </c>
      <c r="AF18" s="198" t="str">
        <f>MIDB(Sheet1!U16,4,10)</f>
        <v/>
      </c>
      <c r="AG18" s="198" t="str">
        <f>MIDB(Sheet1!V16,4,10)</f>
        <v/>
      </c>
      <c r="AH18" s="198" t="str">
        <f>MIDB(Sheet1!W16,4,10)</f>
        <v/>
      </c>
      <c r="AI18" s="198" t="str">
        <f>MIDB(Sheet1!X16,4,10)</f>
        <v/>
      </c>
      <c r="AJ18" s="198" t="str">
        <f>MIDB(Sheet1!Y16,4,10)</f>
        <v/>
      </c>
      <c r="AK18" s="198" t="str">
        <f>MIDB(Sheet1!Z16,4,10)</f>
        <v/>
      </c>
      <c r="AL18" s="198" t="str">
        <f>MIDB(Sheet1!AA16,4,10)</f>
        <v/>
      </c>
      <c r="AM18" s="198" t="str">
        <f>MIDB(Sheet1!AB16,4,10)</f>
        <v/>
      </c>
      <c r="AN18" s="198" t="str">
        <f>MIDB(Sheet1!AC16,4,10)</f>
        <v/>
      </c>
      <c r="AO18" s="198" t="str">
        <f>MIDB(Sheet1!AD16,4,10)</f>
        <v/>
      </c>
      <c r="AP18" s="198" t="str">
        <f>MIDB(Sheet1!AE16,4,10)</f>
        <v/>
      </c>
      <c r="AQ18" s="198" t="str">
        <f>MIDB(Sheet1!AF16,4,10)</f>
        <v/>
      </c>
      <c r="AR18" s="198" t="str">
        <f>MIDB(Sheet1!AG16,4,10)</f>
        <v/>
      </c>
      <c r="AS18" s="92" t="str">
        <f>IF(ISBLANK($G18),"",IF(ISERROR(VLOOKUP($G18,'精肉企画書（写し）'!$D$4:$AA$21,20,FALSE)),"",VLOOKUP($G18,'精肉企画書（写し）'!$D$4:$AA$21,20,FALSE)))</f>
        <v/>
      </c>
      <c r="AT18" s="93" t="str">
        <f t="shared" si="4"/>
        <v/>
      </c>
      <c r="AU18" s="94" t="str">
        <f t="shared" si="5"/>
        <v/>
      </c>
      <c r="AX18" s="53" t="s">
        <v>12</v>
      </c>
    </row>
    <row r="19" spans="1:50" s="38" customFormat="1">
      <c r="A19" s="61">
        <v>16</v>
      </c>
      <c r="B19" s="69" t="str">
        <f t="shared" si="1"/>
        <v/>
      </c>
      <c r="C19" s="61" t="str">
        <f t="shared" si="2"/>
        <v/>
      </c>
      <c r="D19" s="196" t="str">
        <f t="shared" si="3"/>
        <v/>
      </c>
      <c r="E19" s="57"/>
      <c r="F19" s="57"/>
      <c r="G19" s="58" t="str">
        <f>IF(ISBLANK($A19),"",IF(ISERROR(VLOOKUP($A19,'精肉企画書（写し）'!$A$4:$J$100,4,FALSE)),"",VLOOKUP($A19,'精肉企画書（写し）'!$A$4:$J$100,4,FALSE)))</f>
        <v/>
      </c>
      <c r="H19" s="58" t="str">
        <f>IF(ISBLANK($G19),"",IF(ISERROR(VLOOKUP($G19,'精肉企画書（写し）'!$D$4:$J$100,6,FALSE)),"",VLOOKUP($G19,'精肉企画書（写し）'!$D$4:$J$100,6,FALSE)))</f>
        <v/>
      </c>
      <c r="I19" s="58" t="str">
        <f>IF(ISBLANK($G19),"",IF(ISERROR(VLOOKUP($G19,'精肉企画書（写し）'!$D$4:$J$100,7,FALSE)),"",VLOOKUP($G19,'精肉企画書（写し）'!$D$4:$J$100,7,FALSE)))</f>
        <v/>
      </c>
      <c r="J19" s="172" t="str">
        <f>IF(G19="","",VLOOKUP(G19,[1]書込!$A$5:$P$53,11,0))</f>
        <v/>
      </c>
      <c r="K19" s="171" t="str">
        <f>IF($G19="","",IF(VLOOKUP($G19,'精肉企画書（写し）'!$D$4:$V$100,19,FALSE)="Ｃ",$L$1,IF(VLOOKUP($G19,'精肉企画書（写し）'!$D$4:$V$100,19,FALSE)="Ｆ",$N$1,"")))</f>
        <v/>
      </c>
      <c r="L19" s="171" t="str">
        <f>IF($G19="","",IF(VLOOKUP($G19,'精肉企画書（写し）'!$D$3:$V$100,19,FALSE)="Ｃ",$L$1,""))</f>
        <v/>
      </c>
      <c r="M19" s="60" t="str">
        <f>IF(J19="","",PRODUCT(VLOOKUP(G19,'精肉企画書（写し）'!$D$4:$AR$100,41,0),J19/1000))</f>
        <v/>
      </c>
      <c r="N19" s="170" t="str">
        <f t="shared" si="6"/>
        <v/>
      </c>
      <c r="O19" s="197" t="str">
        <f>MIDB(Sheet1!D17,4,10)</f>
        <v/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2" t="str">
        <f>IF(ISBLANK($G19),"",IF(ISERROR(VLOOKUP($G19,'精肉企画書（写し）'!$D$4:$AA$21,20,FALSE)),"",VLOOKUP($G19,'精肉企画書（写し）'!$D$4:$AA$21,20,FALSE)))</f>
        <v/>
      </c>
      <c r="AT19" s="93" t="str">
        <f t="shared" si="4"/>
        <v/>
      </c>
      <c r="AU19" s="94" t="str">
        <f t="shared" si="5"/>
        <v/>
      </c>
      <c r="AX19" s="53" t="s">
        <v>62</v>
      </c>
    </row>
    <row r="20" spans="1:50" s="38" customFormat="1">
      <c r="A20" s="61">
        <v>17</v>
      </c>
      <c r="B20" s="69" t="str">
        <f t="shared" si="1"/>
        <v/>
      </c>
      <c r="C20" s="61" t="str">
        <f t="shared" si="2"/>
        <v/>
      </c>
      <c r="D20" s="196" t="str">
        <f t="shared" si="3"/>
        <v/>
      </c>
      <c r="E20" s="57"/>
      <c r="F20" s="57"/>
      <c r="G20" s="58" t="str">
        <f>IF(ISBLANK($A20),"",IF(ISERROR(VLOOKUP($A20,'精肉企画書（写し）'!$A$4:$J$100,4,FALSE)),"",VLOOKUP($A20,'精肉企画書（写し）'!$A$4:$J$100,4,FALSE)))</f>
        <v/>
      </c>
      <c r="H20" s="58" t="str">
        <f>IF(ISBLANK($G20),"",IF(ISERROR(VLOOKUP($G20,'精肉企画書（写し）'!$D$4:$J$100,6,FALSE)),"",VLOOKUP($G20,'精肉企画書（写し）'!$D$4:$J$100,6,FALSE)))</f>
        <v/>
      </c>
      <c r="I20" s="58" t="str">
        <f>IF(ISBLANK($G20),"",IF(ISERROR(VLOOKUP($G20,'精肉企画書（写し）'!$D$4:$J$100,7,FALSE)),"",VLOOKUP($G20,'精肉企画書（写し）'!$D$4:$J$100,7,FALSE)))</f>
        <v/>
      </c>
      <c r="J20" s="172" t="str">
        <f>IF(G20="","",VLOOKUP(G20,[1]書込!$A$5:$P$53,11,0))</f>
        <v/>
      </c>
      <c r="K20" s="171" t="str">
        <f>IF($G20="","",IF(VLOOKUP($G20,'精肉企画書（写し）'!$D$4:$V$100,19,FALSE)="Ｃ",$L$1,IF(VLOOKUP($G20,'精肉企画書（写し）'!$D$4:$V$100,19,FALSE)="Ｆ",$N$1,"")))</f>
        <v/>
      </c>
      <c r="L20" s="171" t="str">
        <f>IF($G20="","",IF(VLOOKUP($G20,'精肉企画書（写し）'!$D$3:$V$100,19,FALSE)="Ｃ",$L$1,""))</f>
        <v/>
      </c>
      <c r="M20" s="60" t="str">
        <f>IF(J20="","",PRODUCT(VLOOKUP(G20,'精肉企画書（写し）'!$D$4:$AR$100,41,0),J20/1000))</f>
        <v/>
      </c>
      <c r="N20" s="170" t="str">
        <f t="shared" si="6"/>
        <v/>
      </c>
      <c r="O20" s="197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 t="str">
        <f>IF(ISBLANK($G20),"",IF(ISERROR(VLOOKUP($G20,'精肉企画書（写し）'!$D$4:$AA$21,20,FALSE)),"",VLOOKUP($G20,'精肉企画書（写し）'!$D$4:$AA$21,20,FALSE)))</f>
        <v/>
      </c>
      <c r="AT20" s="93" t="str">
        <f t="shared" si="4"/>
        <v/>
      </c>
      <c r="AU20" s="94" t="str">
        <f t="shared" si="5"/>
        <v/>
      </c>
      <c r="AX20" s="53" t="s">
        <v>63</v>
      </c>
    </row>
    <row r="21" spans="1:50" s="38" customFormat="1">
      <c r="A21" s="61">
        <v>18</v>
      </c>
      <c r="B21" s="69"/>
      <c r="C21" s="61"/>
      <c r="D21" s="196" t="str">
        <f t="shared" si="3"/>
        <v/>
      </c>
      <c r="E21" s="57"/>
      <c r="F21" s="57"/>
      <c r="G21" s="58" t="str">
        <f>IF(ISBLANK($A21),"",IF(ISERROR(VLOOKUP($A21,'精肉企画書（写し）'!$A$4:$J$100,4,FALSE)),"",VLOOKUP($A21,'精肉企画書（写し）'!$A$4:$J$100,4,FALSE)))</f>
        <v/>
      </c>
      <c r="H21" s="58" t="str">
        <f>IF(ISBLANK($G21),"",IF(ISERROR(VLOOKUP($G21,'精肉企画書（写し）'!$D$4:$J$100,6,FALSE)),"",VLOOKUP($G21,'精肉企画書（写し）'!$D$4:$J$100,6,FALSE)))</f>
        <v/>
      </c>
      <c r="I21" s="58" t="str">
        <f>IF(ISBLANK($G21),"",IF(ISERROR(VLOOKUP($G21,'精肉企画書（写し）'!$D$4:$J$100,7,FALSE)),"",VLOOKUP($G21,'精肉企画書（写し）'!$D$4:$J$100,7,FALSE)))</f>
        <v/>
      </c>
      <c r="J21" s="172" t="str">
        <f>IF(G21="","",VLOOKUP(G21,[1]書込!$A$5:$P$53,11,0))</f>
        <v/>
      </c>
      <c r="K21" s="171" t="str">
        <f>IF($G21="","",IF(VLOOKUP($G21,'精肉企画書（写し）'!$D$4:$V$100,19,FALSE)="Ｃ",$L$1,IF(VLOOKUP($G21,'精肉企画書（写し）'!$D$4:$V$100,19,FALSE)="Ｆ",$N$1,"")))</f>
        <v/>
      </c>
      <c r="L21" s="171" t="str">
        <f>IF($G21="","",IF(VLOOKUP($G21,'精肉企画書（写し）'!$D$3:$V$100,19,FALSE)="Ｃ",$L$1,""))</f>
        <v/>
      </c>
      <c r="M21" s="60" t="str">
        <f>IF(J21="","",PRODUCT(VLOOKUP(G21,'精肉企画書（写し）'!$D$4:$AR$100,41,0),J21/1000))</f>
        <v/>
      </c>
      <c r="N21" s="170" t="str">
        <f t="shared" si="6"/>
        <v/>
      </c>
      <c r="O21" s="197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 t="str">
        <f>IF(ISBLANK($G21),"",IF(ISERROR(VLOOKUP($G21,'精肉企画書（写し）'!$D$4:$AA$21,20,FALSE)),"",VLOOKUP($G21,'精肉企画書（写し）'!$D$4:$AA$21,20,FALSE)))</f>
        <v/>
      </c>
      <c r="AT21" s="93"/>
      <c r="AU21" s="94"/>
      <c r="AX21" s="53" t="s">
        <v>64</v>
      </c>
    </row>
    <row r="22" spans="1:50" s="38" customFormat="1">
      <c r="A22" s="61">
        <v>19</v>
      </c>
      <c r="B22" s="69"/>
      <c r="C22" s="61"/>
      <c r="D22" s="196" t="str">
        <f t="shared" si="3"/>
        <v/>
      </c>
      <c r="E22" s="57"/>
      <c r="F22" s="57"/>
      <c r="G22" s="58" t="str">
        <f>IF(ISBLANK($A22),"",IF(ISERROR(VLOOKUP($A22,'精肉企画書（写し）'!$A$4:$J$100,4,FALSE)),"",VLOOKUP($A22,'精肉企画書（写し）'!$A$4:$J$100,4,FALSE)))</f>
        <v/>
      </c>
      <c r="H22" s="58" t="str">
        <f>IF(ISBLANK($G22),"",IF(ISERROR(VLOOKUP($G22,'精肉企画書（写し）'!$D$4:$J$100,6,FALSE)),"",VLOOKUP($G22,'精肉企画書（写し）'!$D$4:$J$100,6,FALSE)))</f>
        <v/>
      </c>
      <c r="I22" s="58" t="str">
        <f>IF(ISBLANK($G22),"",IF(ISERROR(VLOOKUP($G22,'精肉企画書（写し）'!$D$4:$J$100,7,FALSE)),"",VLOOKUP($G22,'精肉企画書（写し）'!$D$4:$J$100,7,FALSE)))</f>
        <v/>
      </c>
      <c r="J22" s="172" t="str">
        <f>IF(G22="","",VLOOKUP(G22,[1]書込!$A$5:$P$53,11,0))</f>
        <v/>
      </c>
      <c r="K22" s="171" t="str">
        <f>IF($G22="","",IF(VLOOKUP($G22,'精肉企画書（写し）'!$D$4:$V$100,19,FALSE)="Ｃ",$L$1,IF(VLOOKUP($G22,'精肉企画書（写し）'!$D$4:$V$100,19,FALSE)="Ｆ",$N$1,"")))</f>
        <v/>
      </c>
      <c r="L22" s="171" t="str">
        <f>IF($G22="","",IF(VLOOKUP($G22,'精肉企画書（写し）'!$D$3:$V$100,19,FALSE)="Ｃ",$L$1,""))</f>
        <v/>
      </c>
      <c r="M22" s="60" t="str">
        <f>IF(J22="","",PRODUCT(VLOOKUP(G22,'精肉企画書（写し）'!$D$4:$AR$100,41,0),J22/1000))</f>
        <v/>
      </c>
      <c r="N22" s="170" t="str">
        <f t="shared" si="6"/>
        <v/>
      </c>
      <c r="O22" s="197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 t="str">
        <f>IF(ISBLANK($G22),"",IF(ISERROR(VLOOKUP($G22,'精肉企画書（写し）'!$D$4:$AA$21,20,FALSE)),"",VLOOKUP($G22,'精肉企画書（写し）'!$D$4:$AA$21,20,FALSE)))</f>
        <v/>
      </c>
      <c r="AT22" s="93"/>
      <c r="AU22" s="94"/>
      <c r="AX22" s="53"/>
    </row>
    <row r="23" spans="1:50" s="38" customFormat="1">
      <c r="A23" s="61">
        <v>20</v>
      </c>
      <c r="B23" s="69"/>
      <c r="C23" s="61"/>
      <c r="D23" s="196" t="str">
        <f t="shared" si="3"/>
        <v/>
      </c>
      <c r="E23" s="57"/>
      <c r="F23" s="57"/>
      <c r="G23" s="58" t="str">
        <f>IF(ISBLANK($A23),"",IF(ISERROR(VLOOKUP($A23,'精肉企画書（写し）'!$A$4:$J$100,4,FALSE)),"",VLOOKUP($A23,'精肉企画書（写し）'!$A$4:$J$100,4,FALSE)))</f>
        <v/>
      </c>
      <c r="H23" s="58" t="str">
        <f>IF(ISBLANK($G23),"",IF(ISERROR(VLOOKUP($G23,'精肉企画書（写し）'!$D$4:$J$100,6,FALSE)),"",VLOOKUP($G23,'精肉企画書（写し）'!$D$4:$J$100,6,FALSE)))</f>
        <v/>
      </c>
      <c r="I23" s="58" t="str">
        <f>IF(ISBLANK($G23),"",IF(ISERROR(VLOOKUP($G23,'精肉企画書（写し）'!$D$4:$J$21,7,FALSE)),"",VLOOKUP($G23,'精肉企画書（写し）'!$D$4:$J$21,7,FALSE)))</f>
        <v/>
      </c>
      <c r="J23" s="172" t="str">
        <f>IF(G23="","",VLOOKUP(G23,[1]書込!$A$5:$P$53,11,0))</f>
        <v/>
      </c>
      <c r="K23" s="171" t="str">
        <f>IF($G23="","",IF(VLOOKUP($G23,'精肉企画書（写し）'!$D$4:$V$100,19,FALSE)="Ｃ",$L$1,IF(VLOOKUP($G23,'精肉企画書（写し）'!$D$4:$V$100,19,FALSE)="Ｆ",$N$1,"")))</f>
        <v/>
      </c>
      <c r="L23" s="171" t="str">
        <f>IF($G23="","",IF(VLOOKUP($G23,'精肉企画書（写し）'!$D$3:$V$100,19,FALSE)="Ｃ",$L$1,""))</f>
        <v/>
      </c>
      <c r="M23" s="60" t="str">
        <f>IF(J23="","",PRODUCT(VLOOKUP(G23,'精肉企画書（写し）'!$D$4:$AR$100,41,0),J23/1000))</f>
        <v/>
      </c>
      <c r="N23" s="170" t="str">
        <f t="shared" si="6"/>
        <v/>
      </c>
      <c r="O23" s="197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 t="str">
        <f>IF(ISBLANK($G23),"",IF(ISERROR(VLOOKUP($G23,'精肉企画書（写し）'!$D$4:$AA$21,20,FALSE)),"",VLOOKUP($G23,'精肉企画書（写し）'!$D$4:$AA$21,20,FALSE)))</f>
        <v/>
      </c>
      <c r="AT23" s="93"/>
      <c r="AU23" s="94"/>
      <c r="AX23" s="53"/>
    </row>
    <row r="24" spans="1:50" s="1" customFormat="1" ht="18" thickBot="1">
      <c r="A24" s="55" t="s">
        <v>13</v>
      </c>
      <c r="B24" s="71"/>
      <c r="C24" s="56"/>
      <c r="D24" s="56"/>
      <c r="E24" s="56"/>
      <c r="F24" s="56"/>
      <c r="G24" s="56"/>
      <c r="H24" s="56"/>
      <c r="I24" s="56"/>
      <c r="J24" s="56"/>
      <c r="K24" s="177"/>
      <c r="L24" s="177"/>
      <c r="M24" s="95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90"/>
      <c r="AU24" s="56"/>
      <c r="AX24" s="53"/>
    </row>
    <row r="25" spans="1:50" s="23" customFormat="1" ht="46.5" customHeight="1" thickTop="1" thickBot="1">
      <c r="A25" s="89" t="s">
        <v>18</v>
      </c>
      <c r="B25" s="81" t="s">
        <v>0</v>
      </c>
      <c r="C25" s="82" t="s">
        <v>52</v>
      </c>
      <c r="D25" s="82" t="s">
        <v>53</v>
      </c>
      <c r="E25" s="83" t="s">
        <v>1</v>
      </c>
      <c r="F25" s="84" t="s">
        <v>14</v>
      </c>
      <c r="G25" s="85" t="s">
        <v>2</v>
      </c>
      <c r="H25" s="85" t="s">
        <v>3</v>
      </c>
      <c r="I25" s="86" t="s">
        <v>9</v>
      </c>
      <c r="J25" s="84" t="s">
        <v>17</v>
      </c>
      <c r="K25" s="178" t="s">
        <v>15</v>
      </c>
      <c r="L25" s="178" t="s">
        <v>8</v>
      </c>
      <c r="M25" s="87" t="s">
        <v>5</v>
      </c>
      <c r="N25" s="88" t="s">
        <v>72</v>
      </c>
      <c r="O25" s="96" t="s">
        <v>26</v>
      </c>
      <c r="P25" s="97" t="s">
        <v>27</v>
      </c>
      <c r="Q25" s="97" t="s">
        <v>28</v>
      </c>
      <c r="R25" s="97" t="s">
        <v>29</v>
      </c>
      <c r="S25" s="97" t="s">
        <v>30</v>
      </c>
      <c r="T25" s="97" t="s">
        <v>31</v>
      </c>
      <c r="U25" s="97" t="s">
        <v>32</v>
      </c>
      <c r="V25" s="97" t="s">
        <v>33</v>
      </c>
      <c r="W25" s="97" t="s">
        <v>34</v>
      </c>
      <c r="X25" s="97" t="s">
        <v>35</v>
      </c>
      <c r="Y25" s="97" t="s">
        <v>36</v>
      </c>
      <c r="Z25" s="97" t="s">
        <v>37</v>
      </c>
      <c r="AA25" s="97" t="s">
        <v>38</v>
      </c>
      <c r="AB25" s="97" t="s">
        <v>39</v>
      </c>
      <c r="AC25" s="97" t="s">
        <v>40</v>
      </c>
      <c r="AD25" s="97" t="s">
        <v>41</v>
      </c>
      <c r="AE25" s="97" t="s">
        <v>42</v>
      </c>
      <c r="AF25" s="97" t="s">
        <v>24</v>
      </c>
      <c r="AG25" s="97" t="s">
        <v>25</v>
      </c>
      <c r="AH25" s="97" t="s">
        <v>23</v>
      </c>
      <c r="AI25" s="97" t="s">
        <v>22</v>
      </c>
      <c r="AJ25" s="97" t="s">
        <v>43</v>
      </c>
      <c r="AK25" s="97" t="s">
        <v>44</v>
      </c>
      <c r="AL25" s="97" t="s">
        <v>45</v>
      </c>
      <c r="AM25" s="97" t="s">
        <v>46</v>
      </c>
      <c r="AN25" s="97" t="s">
        <v>47</v>
      </c>
      <c r="AO25" s="97" t="s">
        <v>48</v>
      </c>
      <c r="AP25" s="97" t="s">
        <v>49</v>
      </c>
      <c r="AQ25" s="97" t="s">
        <v>50</v>
      </c>
      <c r="AR25" s="97" t="s">
        <v>51</v>
      </c>
      <c r="AS25" s="98" t="s">
        <v>6</v>
      </c>
      <c r="AT25" s="99" t="s">
        <v>4</v>
      </c>
      <c r="AU25" s="100" t="s">
        <v>11</v>
      </c>
      <c r="AX25" s="1"/>
    </row>
    <row r="26" spans="1:50" s="38" customFormat="1" ht="14.25" thickTop="1">
      <c r="A26" s="59"/>
      <c r="B26" s="68" t="str">
        <f>IF($A26="","",VLOOKUP($A26,$A$4:$K$23,2,FALSE))</f>
        <v/>
      </c>
      <c r="C26" s="61" t="str">
        <f>IF($A26="","",VLOOKUP($A26,$A$4:$K$23,3,FALSE))</f>
        <v/>
      </c>
      <c r="D26" s="61" t="str">
        <f>IF($A26="","",VLOOKUP($A26,$A$4:$K$23,4,FALSE))</f>
        <v/>
      </c>
      <c r="E26" s="57" t="str">
        <f>IF($A26="","",VLOOKUP($A26,$A$4:$K$23,5,FALSE))</f>
        <v/>
      </c>
      <c r="F26" s="57" t="str">
        <f>IF($A26="","",VLOOKUP($A26,$A$4:$K$23,6,FALSE))</f>
        <v/>
      </c>
      <c r="G26" s="57" t="str">
        <f>IF($A26="","",VLOOKUP($A26,$A$4:$K$23,7,FALSE))</f>
        <v/>
      </c>
      <c r="H26" s="59" t="str">
        <f>IF($A26="","",VLOOKUP($A26,$A$4:$K$23,8,FALSE))</f>
        <v/>
      </c>
      <c r="I26" s="59" t="str">
        <f>IF($A26="","",VLOOKUP($A26,$A$4:$K$23,9,FALSE))</f>
        <v/>
      </c>
      <c r="J26" s="57"/>
      <c r="K26" s="171" t="str">
        <f>IF($G26="","",IF(VLOOKUP($G26,'精肉企画書（写し）'!$D$4:$V$22,19,FALSE)="Ｃ",$L$1,IF(VLOOKUP($G26,'精肉企画書（写し）'!$D$4:$V$22,19,FALSE)="Ｆ",$N$1,"")))</f>
        <v/>
      </c>
      <c r="L26" s="171"/>
      <c r="M26" s="60" t="str">
        <f>IF(J26="","",PRODUCT(VLOOKUP(G26,'精肉企画書（写し）'!$D$4:$AR$26,41,0),J26/1000))</f>
        <v/>
      </c>
      <c r="N26" s="170" t="str">
        <f t="shared" ref="N26:N35" si="7">IF(G26="","",CONCATENATE(G26,TEXT(L26,"y"),TEXT(L26,"mmdd")))</f>
        <v/>
      </c>
      <c r="O26" s="105"/>
      <c r="P26" s="105"/>
      <c r="Q26" s="105"/>
      <c r="R26" s="105"/>
      <c r="S26" s="105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7" t="str">
        <f>IF(ISBLANK($G26),"",IF(ISERROR(VLOOKUP($G26,'精肉企画書（写し）'!$D$4:$AA$21,20,FALSE)),"",VLOOKUP($G26,'精肉企画書（写し）'!$D$4:$AA$21,20,FALSE)))</f>
        <v/>
      </c>
      <c r="AT26" s="108" t="str">
        <f t="shared" ref="AT26:AT35" si="8">IF($AS26="","",VLOOKUP($AS26,$AX$3:$AY$15,2,FALSE))</f>
        <v/>
      </c>
      <c r="AU26" s="109" t="str">
        <f t="shared" ref="AU26:AU35" si="9">IF(AT26="","",$AX$18)</f>
        <v/>
      </c>
    </row>
    <row r="27" spans="1:50" s="38" customFormat="1">
      <c r="A27" s="59"/>
      <c r="B27" s="68" t="str">
        <f t="shared" ref="B27:B35" si="10">IF($A27="","",VLOOKUP($A27,$A$4:$K$23,2,FALSE))</f>
        <v/>
      </c>
      <c r="C27" s="61" t="str">
        <f t="shared" ref="C27:C35" si="11">IF($A27="","",VLOOKUP($A27,$A$4:$K$23,3,FALSE))</f>
        <v/>
      </c>
      <c r="D27" s="61" t="str">
        <f t="shared" ref="D27:D35" si="12">IF($A27="","",VLOOKUP($A27,$A$4:$K$23,4,FALSE))</f>
        <v/>
      </c>
      <c r="E27" s="57" t="str">
        <f t="shared" ref="E27:E35" si="13">IF($A27="","",VLOOKUP($A27,$A$4:$K$23,5,FALSE))</f>
        <v/>
      </c>
      <c r="F27" s="57" t="str">
        <f t="shared" ref="F27:F35" si="14">IF($A27="","",VLOOKUP($A27,$A$4:$K$23,6,FALSE))</f>
        <v/>
      </c>
      <c r="G27" s="57" t="str">
        <f t="shared" ref="G27:G35" si="15">IF($A27="","",VLOOKUP($A27,$A$4:$K$23,7,FALSE))</f>
        <v/>
      </c>
      <c r="H27" s="59" t="str">
        <f t="shared" ref="H27:H35" si="16">IF($A27="","",VLOOKUP($A27,$A$4:$K$23,8,FALSE))</f>
        <v/>
      </c>
      <c r="I27" s="59" t="str">
        <f t="shared" ref="I27:I35" si="17">IF($A27="","",VLOOKUP($A27,$A$4:$K$23,9,FALSE))</f>
        <v/>
      </c>
      <c r="J27" s="57"/>
      <c r="K27" s="171" t="str">
        <f>IF($G27="","",IF(VLOOKUP($G27,'精肉企画書（写し）'!$D$4:$V$22,19,FALSE)="Ｃ",$L$1,IF(VLOOKUP($G27,'精肉企画書（写し）'!$D$4:$V$22,19,FALSE)="Ｆ",$N$1,"")))</f>
        <v/>
      </c>
      <c r="L27" s="171"/>
      <c r="M27" s="60" t="str">
        <f>IF(J27="","",PRODUCT(VLOOKUP(G27,'精肉企画書（写し）'!$D$4:$AR$26,41,0),J27/1000))</f>
        <v/>
      </c>
      <c r="N27" s="170" t="str">
        <f t="shared" si="7"/>
        <v/>
      </c>
      <c r="O27" s="91"/>
      <c r="P27" s="91"/>
      <c r="Q27" s="91"/>
      <c r="R27" s="91"/>
      <c r="S27" s="91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92" t="str">
        <f>IF(ISBLANK($G27),"",IF(ISERROR(VLOOKUP($G27,'精肉企画書（写し）'!$D$4:$AA$21,20,FALSE)),"",VLOOKUP($G27,'精肉企画書（写し）'!$D$4:$AA$21,20,FALSE)))</f>
        <v/>
      </c>
      <c r="AT27" s="93" t="str">
        <f t="shared" si="8"/>
        <v/>
      </c>
      <c r="AU27" s="94" t="str">
        <f t="shared" si="9"/>
        <v/>
      </c>
    </row>
    <row r="28" spans="1:50" s="38" customFormat="1">
      <c r="A28" s="59"/>
      <c r="B28" s="68" t="str">
        <f t="shared" si="10"/>
        <v/>
      </c>
      <c r="C28" s="61" t="str">
        <f t="shared" si="11"/>
        <v/>
      </c>
      <c r="D28" s="61" t="str">
        <f t="shared" si="12"/>
        <v/>
      </c>
      <c r="E28" s="57" t="str">
        <f t="shared" si="13"/>
        <v/>
      </c>
      <c r="F28" s="57" t="str">
        <f t="shared" si="14"/>
        <v/>
      </c>
      <c r="G28" s="57" t="str">
        <f t="shared" si="15"/>
        <v/>
      </c>
      <c r="H28" s="59" t="str">
        <f t="shared" si="16"/>
        <v/>
      </c>
      <c r="I28" s="59" t="str">
        <f t="shared" si="17"/>
        <v/>
      </c>
      <c r="J28" s="57"/>
      <c r="K28" s="171" t="str">
        <f>IF($G28="","",IF(VLOOKUP($G28,'精肉企画書（写し）'!$D$4:$V$22,19,FALSE)="Ｃ",$L$1,IF(VLOOKUP($G28,'精肉企画書（写し）'!$D$4:$V$22,19,FALSE)="Ｆ",$N$1,"")))</f>
        <v/>
      </c>
      <c r="L28" s="171"/>
      <c r="M28" s="60" t="str">
        <f>IF(J28="","",PRODUCT(VLOOKUP(G28,'精肉企画書（写し）'!$D$4:$AR$26,41,0),J28/1000))</f>
        <v/>
      </c>
      <c r="N28" s="170" t="str">
        <f t="shared" si="7"/>
        <v/>
      </c>
      <c r="O28" s="91"/>
      <c r="P28" s="91"/>
      <c r="Q28" s="91"/>
      <c r="R28" s="91"/>
      <c r="S28" s="91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92" t="str">
        <f>IF(ISBLANK($G28),"",IF(ISERROR(VLOOKUP($G28,'精肉企画書（写し）'!$D$4:$AA$21,20,FALSE)),"",VLOOKUP($G28,'精肉企画書（写し）'!$D$4:$AA$21,20,FALSE)))</f>
        <v/>
      </c>
      <c r="AT28" s="93" t="str">
        <f t="shared" si="8"/>
        <v/>
      </c>
      <c r="AU28" s="94" t="str">
        <f t="shared" si="9"/>
        <v/>
      </c>
    </row>
    <row r="29" spans="1:50" s="38" customFormat="1">
      <c r="A29" s="59"/>
      <c r="B29" s="68" t="str">
        <f t="shared" si="10"/>
        <v/>
      </c>
      <c r="C29" s="61" t="str">
        <f t="shared" si="11"/>
        <v/>
      </c>
      <c r="D29" s="61" t="str">
        <f t="shared" si="12"/>
        <v/>
      </c>
      <c r="E29" s="57" t="str">
        <f t="shared" si="13"/>
        <v/>
      </c>
      <c r="F29" s="57" t="str">
        <f t="shared" si="14"/>
        <v/>
      </c>
      <c r="G29" s="57" t="str">
        <f t="shared" si="15"/>
        <v/>
      </c>
      <c r="H29" s="59" t="str">
        <f t="shared" si="16"/>
        <v/>
      </c>
      <c r="I29" s="59" t="str">
        <f t="shared" si="17"/>
        <v/>
      </c>
      <c r="J29" s="57"/>
      <c r="K29" s="171" t="str">
        <f>IF($G29="","",IF(VLOOKUP($G29,'精肉企画書（写し）'!$D$4:$V$22,19,FALSE)="Ｃ",$L$1,IF(VLOOKUP($G29,'精肉企画書（写し）'!$D$4:$V$22,19,FALSE)="Ｆ",$N$1,"")))</f>
        <v/>
      </c>
      <c r="L29" s="171"/>
      <c r="M29" s="60" t="str">
        <f>IF(J29="","",PRODUCT(VLOOKUP(G29,'精肉企画書（写し）'!$D$4:$AR$26,41,0),J29/1000))</f>
        <v/>
      </c>
      <c r="N29" s="170" t="str">
        <f t="shared" si="7"/>
        <v/>
      </c>
      <c r="O29" s="91"/>
      <c r="P29" s="91"/>
      <c r="Q29" s="91"/>
      <c r="R29" s="91"/>
      <c r="S29" s="91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92" t="str">
        <f>IF(ISBLANK($G29),"",IF(ISERROR(VLOOKUP($G29,'精肉企画書（写し）'!$D$4:$AA$21,20,FALSE)),"",VLOOKUP($G29,'精肉企画書（写し）'!$D$4:$AA$21,20,FALSE)))</f>
        <v/>
      </c>
      <c r="AT29" s="93" t="str">
        <f t="shared" si="8"/>
        <v/>
      </c>
      <c r="AU29" s="94" t="str">
        <f t="shared" si="9"/>
        <v/>
      </c>
    </row>
    <row r="30" spans="1:50" s="38" customFormat="1">
      <c r="A30" s="59"/>
      <c r="B30" s="68" t="str">
        <f t="shared" si="10"/>
        <v/>
      </c>
      <c r="C30" s="61" t="str">
        <f t="shared" si="11"/>
        <v/>
      </c>
      <c r="D30" s="61" t="str">
        <f t="shared" si="12"/>
        <v/>
      </c>
      <c r="E30" s="57" t="str">
        <f t="shared" si="13"/>
        <v/>
      </c>
      <c r="F30" s="57" t="str">
        <f t="shared" si="14"/>
        <v/>
      </c>
      <c r="G30" s="57" t="str">
        <f t="shared" si="15"/>
        <v/>
      </c>
      <c r="H30" s="59" t="str">
        <f t="shared" si="16"/>
        <v/>
      </c>
      <c r="I30" s="59" t="str">
        <f t="shared" si="17"/>
        <v/>
      </c>
      <c r="J30" s="57"/>
      <c r="K30" s="171" t="str">
        <f>IF($G30="","",IF(VLOOKUP($G30,'精肉企画書（写し）'!$D$4:$V$22,19,FALSE)="Ｃ",$L$1,IF(VLOOKUP($G30,'精肉企画書（写し）'!$D$4:$V$22,19,FALSE)="Ｆ",$N$1,"")))</f>
        <v/>
      </c>
      <c r="L30" s="171"/>
      <c r="M30" s="60" t="str">
        <f>IF(J30="","",PRODUCT(VLOOKUP(G30,'精肉企画書（写し）'!$D$4:$AR$26,41,0),J30/1000))</f>
        <v/>
      </c>
      <c r="N30" s="170" t="str">
        <f t="shared" si="7"/>
        <v/>
      </c>
      <c r="O30" s="91"/>
      <c r="P30" s="91"/>
      <c r="Q30" s="91"/>
      <c r="R30" s="91"/>
      <c r="S30" s="91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92" t="str">
        <f>IF(ISBLANK($G30),"",IF(ISERROR(VLOOKUP($G30,'精肉企画書（写し）'!$D$4:$AA$21,20,FALSE)),"",VLOOKUP($G30,'精肉企画書（写し）'!$D$4:$AA$21,20,FALSE)))</f>
        <v/>
      </c>
      <c r="AT30" s="93" t="str">
        <f t="shared" si="8"/>
        <v/>
      </c>
      <c r="AU30" s="94" t="str">
        <f t="shared" si="9"/>
        <v/>
      </c>
    </row>
    <row r="31" spans="1:50" s="38" customFormat="1">
      <c r="A31" s="59"/>
      <c r="B31" s="68" t="str">
        <f t="shared" si="10"/>
        <v/>
      </c>
      <c r="C31" s="61" t="str">
        <f t="shared" si="11"/>
        <v/>
      </c>
      <c r="D31" s="61" t="str">
        <f t="shared" si="12"/>
        <v/>
      </c>
      <c r="E31" s="57" t="str">
        <f t="shared" si="13"/>
        <v/>
      </c>
      <c r="F31" s="57" t="str">
        <f t="shared" si="14"/>
        <v/>
      </c>
      <c r="G31" s="57" t="str">
        <f t="shared" si="15"/>
        <v/>
      </c>
      <c r="H31" s="59" t="str">
        <f t="shared" si="16"/>
        <v/>
      </c>
      <c r="I31" s="59" t="str">
        <f t="shared" si="17"/>
        <v/>
      </c>
      <c r="J31" s="57"/>
      <c r="K31" s="171" t="str">
        <f>IF($G31="","",IF(VLOOKUP($G31,'精肉企画書（写し）'!$D$4:$V$22,19,FALSE)="Ｃ",$L$1,IF(VLOOKUP($G31,'精肉企画書（写し）'!$D$4:$V$22,19,FALSE)="Ｆ",$N$1,"")))</f>
        <v/>
      </c>
      <c r="L31" s="171"/>
      <c r="M31" s="60" t="str">
        <f>IF(J31="","",PRODUCT(VLOOKUP(G31,'精肉企画書（写し）'!$D$4:$AR$26,41,0),J31/1000))</f>
        <v/>
      </c>
      <c r="N31" s="170" t="str">
        <f t="shared" si="7"/>
        <v/>
      </c>
      <c r="O31" s="91"/>
      <c r="P31" s="91"/>
      <c r="Q31" s="91"/>
      <c r="R31" s="91"/>
      <c r="S31" s="91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92" t="str">
        <f>IF(ISBLANK($G31),"",IF(ISERROR(VLOOKUP($G31,'精肉企画書（写し）'!$D$4:$AA$21,20,FALSE)),"",VLOOKUP($G31,'精肉企画書（写し）'!$D$4:$AA$21,20,FALSE)))</f>
        <v/>
      </c>
      <c r="AT31" s="93" t="str">
        <f t="shared" si="8"/>
        <v/>
      </c>
      <c r="AU31" s="94" t="str">
        <f t="shared" si="9"/>
        <v/>
      </c>
    </row>
    <row r="32" spans="1:50" s="38" customFormat="1">
      <c r="A32" s="59"/>
      <c r="B32" s="68" t="str">
        <f t="shared" si="10"/>
        <v/>
      </c>
      <c r="C32" s="61" t="str">
        <f t="shared" si="11"/>
        <v/>
      </c>
      <c r="D32" s="61" t="str">
        <f t="shared" si="12"/>
        <v/>
      </c>
      <c r="E32" s="57" t="str">
        <f t="shared" si="13"/>
        <v/>
      </c>
      <c r="F32" s="57" t="str">
        <f t="shared" si="14"/>
        <v/>
      </c>
      <c r="G32" s="57" t="str">
        <f t="shared" si="15"/>
        <v/>
      </c>
      <c r="H32" s="59" t="str">
        <f t="shared" si="16"/>
        <v/>
      </c>
      <c r="I32" s="59" t="str">
        <f t="shared" si="17"/>
        <v/>
      </c>
      <c r="J32" s="57"/>
      <c r="K32" s="171" t="str">
        <f>IF($G32="","",IF(VLOOKUP($G32,'精肉企画書（写し）'!$D$4:$V$22,19,FALSE)="Ｃ",$L$1,IF(VLOOKUP($G32,'精肉企画書（写し）'!$D$4:$V$22,19,FALSE)="Ｆ",$N$1,"")))</f>
        <v/>
      </c>
      <c r="L32" s="171"/>
      <c r="M32" s="60" t="str">
        <f>IF(J32="","",PRODUCT(VLOOKUP(G32,'精肉企画書（写し）'!$D$4:$AR$26,41,0),J32/1000))</f>
        <v/>
      </c>
      <c r="N32" s="170" t="str">
        <f t="shared" si="7"/>
        <v/>
      </c>
      <c r="O32" s="91"/>
      <c r="P32" s="91"/>
      <c r="Q32" s="91"/>
      <c r="R32" s="91"/>
      <c r="S32" s="91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92" t="str">
        <f>IF(ISBLANK($G32),"",IF(ISERROR(VLOOKUP($G32,'精肉企画書（写し）'!$D$4:$AA$21,20,FALSE)),"",VLOOKUP($G32,'精肉企画書（写し）'!$D$4:$AA$21,20,FALSE)))</f>
        <v/>
      </c>
      <c r="AT32" s="93" t="str">
        <f t="shared" si="8"/>
        <v/>
      </c>
      <c r="AU32" s="94" t="str">
        <f t="shared" si="9"/>
        <v/>
      </c>
    </row>
    <row r="33" spans="1:47" s="38" customFormat="1">
      <c r="A33" s="59"/>
      <c r="B33" s="68" t="str">
        <f t="shared" si="10"/>
        <v/>
      </c>
      <c r="C33" s="61" t="str">
        <f t="shared" si="11"/>
        <v/>
      </c>
      <c r="D33" s="61" t="str">
        <f t="shared" si="12"/>
        <v/>
      </c>
      <c r="E33" s="57" t="str">
        <f t="shared" si="13"/>
        <v/>
      </c>
      <c r="F33" s="57" t="str">
        <f t="shared" si="14"/>
        <v/>
      </c>
      <c r="G33" s="57" t="str">
        <f t="shared" si="15"/>
        <v/>
      </c>
      <c r="H33" s="59" t="str">
        <f t="shared" si="16"/>
        <v/>
      </c>
      <c r="I33" s="59" t="str">
        <f t="shared" si="17"/>
        <v/>
      </c>
      <c r="J33" s="57"/>
      <c r="K33" s="171" t="str">
        <f>IF($G33="","",IF(VLOOKUP($G33,'精肉企画書（写し）'!$D$4:$V$22,19,FALSE)="Ｃ",$L$1,IF(VLOOKUP($G33,'精肉企画書（写し）'!$D$4:$V$22,19,FALSE)="Ｆ",$N$1,"")))</f>
        <v/>
      </c>
      <c r="L33" s="171"/>
      <c r="M33" s="60" t="str">
        <f>IF(J33="","",PRODUCT(VLOOKUP(G33,'精肉企画書（写し）'!$D$4:$AR$26,41,0),J33/1000))</f>
        <v/>
      </c>
      <c r="N33" s="170" t="str">
        <f t="shared" si="7"/>
        <v/>
      </c>
      <c r="O33" s="91"/>
      <c r="P33" s="91"/>
      <c r="Q33" s="91"/>
      <c r="R33" s="91"/>
      <c r="S33" s="91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92" t="str">
        <f>IF(ISBLANK($G33),"",IF(ISERROR(VLOOKUP($G33,'精肉企画書（写し）'!$D$4:$AA$21,20,FALSE)),"",VLOOKUP($G33,'精肉企画書（写し）'!$D$4:$AA$21,20,FALSE)))</f>
        <v/>
      </c>
      <c r="AT33" s="93" t="str">
        <f t="shared" si="8"/>
        <v/>
      </c>
      <c r="AU33" s="94" t="str">
        <f t="shared" si="9"/>
        <v/>
      </c>
    </row>
    <row r="34" spans="1:47" s="38" customFormat="1">
      <c r="A34" s="59"/>
      <c r="B34" s="68" t="str">
        <f t="shared" si="10"/>
        <v/>
      </c>
      <c r="C34" s="61" t="str">
        <f t="shared" si="11"/>
        <v/>
      </c>
      <c r="D34" s="61" t="str">
        <f t="shared" si="12"/>
        <v/>
      </c>
      <c r="E34" s="57" t="str">
        <f t="shared" si="13"/>
        <v/>
      </c>
      <c r="F34" s="57" t="str">
        <f t="shared" si="14"/>
        <v/>
      </c>
      <c r="G34" s="57" t="str">
        <f t="shared" si="15"/>
        <v/>
      </c>
      <c r="H34" s="59" t="str">
        <f t="shared" si="16"/>
        <v/>
      </c>
      <c r="I34" s="59" t="str">
        <f t="shared" si="17"/>
        <v/>
      </c>
      <c r="J34" s="57"/>
      <c r="K34" s="171" t="str">
        <f>IF($G34="","",IF(VLOOKUP($G34,'精肉企画書（写し）'!$D$4:$V$22,19,FALSE)="Ｃ",$L$1,IF(VLOOKUP($G34,'精肉企画書（写し）'!$D$4:$V$22,19,FALSE)="Ｆ",$N$1,"")))</f>
        <v/>
      </c>
      <c r="L34" s="171"/>
      <c r="M34" s="60" t="str">
        <f>IF(J34="","",PRODUCT(VLOOKUP(G34,'精肉企画書（写し）'!$D$4:$AR$26,41,0),J34/1000))</f>
        <v/>
      </c>
      <c r="N34" s="170" t="str">
        <f t="shared" si="7"/>
        <v/>
      </c>
      <c r="O34" s="91"/>
      <c r="P34" s="91"/>
      <c r="Q34" s="91"/>
      <c r="R34" s="91"/>
      <c r="S34" s="91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92" t="str">
        <f>IF(ISBLANK($G34),"",IF(ISERROR(VLOOKUP($G34,'精肉企画書（写し）'!$D$4:$AA$21,20,FALSE)),"",VLOOKUP($G34,'精肉企画書（写し）'!$D$4:$AA$21,20,FALSE)))</f>
        <v/>
      </c>
      <c r="AT34" s="93" t="str">
        <f t="shared" si="8"/>
        <v/>
      </c>
      <c r="AU34" s="94" t="str">
        <f t="shared" si="9"/>
        <v/>
      </c>
    </row>
    <row r="35" spans="1:47" s="38" customFormat="1">
      <c r="A35" s="59"/>
      <c r="B35" s="68" t="str">
        <f t="shared" si="10"/>
        <v/>
      </c>
      <c r="C35" s="61" t="str">
        <f t="shared" si="11"/>
        <v/>
      </c>
      <c r="D35" s="61" t="str">
        <f t="shared" si="12"/>
        <v/>
      </c>
      <c r="E35" s="57" t="str">
        <f t="shared" si="13"/>
        <v/>
      </c>
      <c r="F35" s="57" t="str">
        <f t="shared" si="14"/>
        <v/>
      </c>
      <c r="G35" s="57" t="str">
        <f t="shared" si="15"/>
        <v/>
      </c>
      <c r="H35" s="59" t="str">
        <f t="shared" si="16"/>
        <v/>
      </c>
      <c r="I35" s="59" t="str">
        <f t="shared" si="17"/>
        <v/>
      </c>
      <c r="J35" s="57"/>
      <c r="K35" s="171" t="str">
        <f>IF($G35="","",IF(VLOOKUP($G35,'精肉企画書（写し）'!$D$4:$V$22,19,FALSE)="Ｃ",$L$1,IF(VLOOKUP($G35,'精肉企画書（写し）'!$D$4:$V$22,19,FALSE)="Ｆ",$N$1,"")))</f>
        <v/>
      </c>
      <c r="L35" s="171"/>
      <c r="M35" s="60" t="str">
        <f>IF(J35="","",PRODUCT(VLOOKUP(G35,'精肉企画書（写し）'!$D$4:$AR$26,41,0),J35/1000))</f>
        <v/>
      </c>
      <c r="N35" s="170" t="str">
        <f t="shared" si="7"/>
        <v/>
      </c>
      <c r="O35" s="91"/>
      <c r="P35" s="91"/>
      <c r="Q35" s="91"/>
      <c r="R35" s="91"/>
      <c r="S35" s="91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92" t="str">
        <f>IF(ISBLANK($G35),"",IF(ISERROR(VLOOKUP($G35,'精肉企画書（写し）'!$D$4:$AA$21,20,FALSE)),"",VLOOKUP($G35,'精肉企画書（写し）'!$D$4:$AA$21,20,FALSE)))</f>
        <v/>
      </c>
      <c r="AT35" s="93" t="str">
        <f t="shared" si="8"/>
        <v/>
      </c>
      <c r="AU35" s="94" t="str">
        <f t="shared" si="9"/>
        <v/>
      </c>
    </row>
    <row r="36" spans="1:47">
      <c r="M36" s="28"/>
    </row>
  </sheetData>
  <protectedRanges>
    <protectedRange sqref="A26:M35 O26:IV35" name="範囲5"/>
    <protectedRange sqref="AX18:AX24" name="範囲4"/>
    <protectedRange sqref="O4:AR23" name="範囲3"/>
    <protectedRange sqref="J4:J23" name="範囲2"/>
    <protectedRange sqref="E4:F23" name="範囲1"/>
  </protectedRanges>
  <phoneticPr fontId="3"/>
  <dataValidations count="1">
    <dataValidation imeMode="hiragana" allowBlank="1" showInputMessage="1" showErrorMessage="1" sqref="AS26:AS35 AS4:AS23 G4:I23" xr:uid="{00000000-0002-0000-0200-000000000000}"/>
  </dataValidations>
  <pageMargins left="0.34" right="0.46" top="1" bottom="1" header="0.51200000000000001" footer="0.51200000000000001"/>
  <pageSetup paperSize="9" scale="5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111"/>
  <sheetViews>
    <sheetView zoomScale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L15" sqref="L15"/>
    </sheetView>
  </sheetViews>
  <sheetFormatPr defaultRowHeight="13.5"/>
  <cols>
    <col min="1" max="1" width="3.375" customWidth="1"/>
    <col min="2" max="2" width="7.75" style="70" customWidth="1"/>
    <col min="3" max="4" width="2.625" customWidth="1"/>
    <col min="5" max="5" width="6.375" customWidth="1"/>
    <col min="6" max="6" width="8.125" customWidth="1"/>
    <col min="7" max="7" width="7.75" customWidth="1"/>
    <col min="8" max="8" width="28.875" customWidth="1"/>
    <col min="9" max="9" width="5.25" customWidth="1"/>
    <col min="10" max="10" width="5.625" customWidth="1"/>
    <col min="11" max="11" width="10.5" customWidth="1"/>
    <col min="12" max="12" width="12.625" customWidth="1"/>
    <col min="13" max="13" width="8.375" customWidth="1"/>
    <col min="14" max="14" width="13.625" customWidth="1"/>
    <col min="15" max="44" width="12.625" customWidth="1"/>
    <col min="45" max="45" width="12" customWidth="1"/>
    <col min="46" max="46" width="7.75" style="21" customWidth="1"/>
    <col min="47" max="47" width="14.5" customWidth="1"/>
    <col min="50" max="50" width="27.125" customWidth="1"/>
    <col min="51" max="51" width="18.125" customWidth="1"/>
  </cols>
  <sheetData>
    <row r="1" spans="1:51" s="114" customFormat="1" ht="21" customHeight="1" thickTop="1" thickBot="1">
      <c r="A1" s="74" t="s">
        <v>7</v>
      </c>
      <c r="B1" s="75"/>
      <c r="C1" s="76"/>
      <c r="D1" s="77"/>
      <c r="E1" s="76"/>
      <c r="F1" s="190">
        <f>'精肉企画書（写し）'!$T$1</f>
        <v>45719</v>
      </c>
      <c r="G1" s="175" t="str">
        <f>IF(L1="","",TEXT(WEEKDAY(L1,1),"aaa"))</f>
        <v>月</v>
      </c>
      <c r="H1" s="176" t="s">
        <v>54</v>
      </c>
      <c r="I1" s="76"/>
      <c r="J1" s="74"/>
      <c r="K1" s="73" t="s">
        <v>55</v>
      </c>
      <c r="L1" s="174">
        <f>月曜日!L1+1</f>
        <v>45733</v>
      </c>
      <c r="M1" s="112" t="s">
        <v>56</v>
      </c>
      <c r="N1" s="113">
        <f>SUM(L1-1)</f>
        <v>45732</v>
      </c>
      <c r="AT1" s="115"/>
    </row>
    <row r="2" spans="1:51" s="52" customFormat="1" ht="41.25" customHeight="1" thickTop="1" thickBot="1">
      <c r="A2" s="80" t="s">
        <v>18</v>
      </c>
      <c r="B2" s="81" t="s">
        <v>0</v>
      </c>
      <c r="C2" s="82" t="s">
        <v>52</v>
      </c>
      <c r="D2" s="82" t="s">
        <v>53</v>
      </c>
      <c r="E2" s="83" t="s">
        <v>1</v>
      </c>
      <c r="F2" s="84" t="s">
        <v>14</v>
      </c>
      <c r="G2" s="85" t="s">
        <v>2</v>
      </c>
      <c r="H2" s="85" t="s">
        <v>3</v>
      </c>
      <c r="I2" s="86" t="s">
        <v>9</v>
      </c>
      <c r="J2" s="84" t="s">
        <v>17</v>
      </c>
      <c r="K2" s="84" t="s">
        <v>15</v>
      </c>
      <c r="L2" s="84" t="s">
        <v>8</v>
      </c>
      <c r="M2" s="87" t="s">
        <v>5</v>
      </c>
      <c r="N2" s="183" t="s">
        <v>135</v>
      </c>
      <c r="O2" s="101" t="s">
        <v>26</v>
      </c>
      <c r="P2" s="101" t="s">
        <v>27</v>
      </c>
      <c r="Q2" s="101" t="s">
        <v>28</v>
      </c>
      <c r="R2" s="101" t="s">
        <v>29</v>
      </c>
      <c r="S2" s="101" t="s">
        <v>30</v>
      </c>
      <c r="T2" s="101" t="s">
        <v>31</v>
      </c>
      <c r="U2" s="101" t="s">
        <v>32</v>
      </c>
      <c r="V2" s="101" t="s">
        <v>33</v>
      </c>
      <c r="W2" s="101" t="s">
        <v>34</v>
      </c>
      <c r="X2" s="101" t="s">
        <v>35</v>
      </c>
      <c r="Y2" s="101" t="s">
        <v>36</v>
      </c>
      <c r="Z2" s="101" t="s">
        <v>37</v>
      </c>
      <c r="AA2" s="101" t="s">
        <v>38</v>
      </c>
      <c r="AB2" s="101" t="s">
        <v>39</v>
      </c>
      <c r="AC2" s="101" t="s">
        <v>40</v>
      </c>
      <c r="AD2" s="101" t="s">
        <v>41</v>
      </c>
      <c r="AE2" s="101" t="s">
        <v>42</v>
      </c>
      <c r="AF2" s="101" t="s">
        <v>24</v>
      </c>
      <c r="AG2" s="101" t="s">
        <v>25</v>
      </c>
      <c r="AH2" s="101" t="s">
        <v>23</v>
      </c>
      <c r="AI2" s="101" t="s">
        <v>22</v>
      </c>
      <c r="AJ2" s="101" t="s">
        <v>43</v>
      </c>
      <c r="AK2" s="101" t="s">
        <v>44</v>
      </c>
      <c r="AL2" s="101" t="s">
        <v>45</v>
      </c>
      <c r="AM2" s="101" t="s">
        <v>46</v>
      </c>
      <c r="AN2" s="101" t="s">
        <v>47</v>
      </c>
      <c r="AO2" s="101" t="s">
        <v>48</v>
      </c>
      <c r="AP2" s="101" t="s">
        <v>49</v>
      </c>
      <c r="AQ2" s="101" t="s">
        <v>50</v>
      </c>
      <c r="AR2" s="101" t="s">
        <v>51</v>
      </c>
      <c r="AS2" s="102" t="s">
        <v>6</v>
      </c>
      <c r="AT2" s="103" t="s">
        <v>4</v>
      </c>
      <c r="AU2" s="104" t="s">
        <v>11</v>
      </c>
      <c r="AX2" s="52" t="s">
        <v>65</v>
      </c>
      <c r="AY2" s="52" t="s">
        <v>66</v>
      </c>
    </row>
    <row r="3" spans="1:51" s="23" customFormat="1" ht="17.25" hidden="1" customHeight="1">
      <c r="A3" s="24" t="s">
        <v>67</v>
      </c>
      <c r="B3" s="72"/>
      <c r="C3" s="25"/>
      <c r="D3" s="25"/>
      <c r="E3" s="24"/>
      <c r="F3" s="24"/>
      <c r="G3" s="24"/>
      <c r="H3" s="24"/>
      <c r="I3" s="24"/>
      <c r="J3" s="24"/>
      <c r="K3" s="24"/>
      <c r="L3" s="24"/>
      <c r="M3" s="26"/>
      <c r="N3" s="62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6"/>
      <c r="AT3" s="27"/>
      <c r="AU3" s="24"/>
      <c r="AX3" s="32"/>
      <c r="AY3" s="32"/>
    </row>
    <row r="4" spans="1:51" s="38" customFormat="1" ht="16.5" customHeight="1" thickTop="1">
      <c r="A4" s="59">
        <v>1</v>
      </c>
      <c r="B4" s="69">
        <f t="shared" ref="B4:B20" si="0">IF(G4="","",$F$1)</f>
        <v>45719</v>
      </c>
      <c r="C4" s="61">
        <f>IF($G4="","",2)</f>
        <v>2</v>
      </c>
      <c r="D4" s="196" t="str">
        <f>IF(I4="","",TEXT(WEEKDAY($L$1+1,1),"aaa"))</f>
        <v>火</v>
      </c>
      <c r="E4" s="57"/>
      <c r="F4" s="57">
        <f>IF(月曜日!F4="","",月曜日!F4)</f>
        <v>514</v>
      </c>
      <c r="G4" s="58">
        <f>IF(ISBLANK($A4),"",IF(ISERROR(VLOOKUP($A4,'精肉企画書（写し）'!$A$4:$J$100,4,FALSE)),"",VLOOKUP($A4,'精肉企画書（写し）'!$A$4:$J$100,4,FALSE)))</f>
        <v>358483</v>
      </c>
      <c r="H4" s="58" t="str">
        <f>IF(ISBLANK($G4),"",IF(ISERROR(VLOOKUP($G4,'精肉企画書（写し）'!$D$4:$J$100,6,FALSE)),"",VLOOKUP($G4,'精肉企画書（写し）'!$D$4:$J$100,6,FALSE)))</f>
        <v>指定牛ﾁﾙﾄﾞ切落しすき焼用（ﾓﾓ・ｶﾀ・ﾊﾞﾗ）</v>
      </c>
      <c r="I4" s="58" t="str">
        <f>IF(ISBLANK($G4),"",IF(ISERROR(VLOOKUP($G4,'精肉企画書（写し）'!$D$4:$J$100,7,FALSE)),"",VLOOKUP($G4,'精肉企画書（写し）'!$D$4:$J$100,7,FALSE)))</f>
        <v>200g</v>
      </c>
      <c r="J4" s="172">
        <f>IF(G4="","",VLOOKUP(G4,[1]書込!$A$5:$P$53,12,0))</f>
        <v>19</v>
      </c>
      <c r="K4" s="171">
        <f>IF($G4="","",IF(VLOOKUP($G4,'精肉企画書（写し）'!$D$4:$V$100,19,FALSE)="Ｃ",$L$1,IF(VLOOKUP($G4,'精肉企画書（写し）'!$D$4:$V$100,19,FALSE)="Ｆ",$N$1,"")))</f>
        <v>45733</v>
      </c>
      <c r="L4" s="171">
        <f>IF($G4="","",IF(VLOOKUP($G4,'精肉企画書（写し）'!$D$3:$V$100,19,FALSE)="Ｃ",$L$1,""))</f>
        <v>45733</v>
      </c>
      <c r="M4" s="60">
        <f>IF(J4="","",PRODUCT(VLOOKUP(G4,'精肉企画書（写し）'!$D$4:$AR$100,41,0),J4/1000))</f>
        <v>3.8</v>
      </c>
      <c r="N4" s="170" t="str">
        <f>IF(G4="","",CONCATENATE(G4,TEXT(L4,"y"),TEXT(L4,"mmdd")))</f>
        <v>358483250317</v>
      </c>
      <c r="O4" s="198" t="str">
        <f>MIDB(Sheet1!D18,4,10)</f>
        <v>1667729372</v>
      </c>
      <c r="P4" s="198" t="str">
        <f>MIDB(Sheet1!E18,4,10)</f>
        <v/>
      </c>
      <c r="Q4" s="198" t="str">
        <f>MIDB(Sheet1!F18,4,10)</f>
        <v/>
      </c>
      <c r="R4" s="198" t="str">
        <f>MIDB(Sheet1!G18,4,10)</f>
        <v/>
      </c>
      <c r="S4" s="198" t="str">
        <f>MIDB(Sheet1!H18,4,10)</f>
        <v/>
      </c>
      <c r="T4" s="198" t="str">
        <f>MIDB(Sheet1!I18,4,10)</f>
        <v/>
      </c>
      <c r="U4" s="198" t="str">
        <f>MIDB(Sheet1!J18,4,10)</f>
        <v/>
      </c>
      <c r="V4" s="198" t="str">
        <f>MIDB(Sheet1!K18,4,10)</f>
        <v/>
      </c>
      <c r="W4" s="198" t="str">
        <f>MIDB(Sheet1!L18,4,10)</f>
        <v/>
      </c>
      <c r="X4" s="198" t="str">
        <f>MIDB(Sheet1!M18,4,10)</f>
        <v/>
      </c>
      <c r="Y4" s="198" t="str">
        <f>MIDB(Sheet1!N18,4,10)</f>
        <v/>
      </c>
      <c r="Z4" s="198" t="str">
        <f>MIDB(Sheet1!O18,4,10)</f>
        <v/>
      </c>
      <c r="AA4" s="198" t="str">
        <f>MIDB(Sheet1!P18,4,10)</f>
        <v/>
      </c>
      <c r="AB4" s="198" t="str">
        <f>MIDB(Sheet1!Q18,4,10)</f>
        <v/>
      </c>
      <c r="AC4" s="198" t="str">
        <f>MIDB(Sheet1!R18,4,10)</f>
        <v/>
      </c>
      <c r="AD4" s="198" t="str">
        <f>MIDB(Sheet1!S18,4,10)</f>
        <v/>
      </c>
      <c r="AE4" s="198" t="str">
        <f>MIDB(Sheet1!T18,4,10)</f>
        <v/>
      </c>
      <c r="AF4" s="198" t="str">
        <f>MIDB(Sheet1!U18,4,10)</f>
        <v/>
      </c>
      <c r="AG4" s="198" t="str">
        <f>MIDB(Sheet1!V18,4,10)</f>
        <v/>
      </c>
      <c r="AH4" s="198" t="str">
        <f>MIDB(Sheet1!W18,4,10)</f>
        <v/>
      </c>
      <c r="AI4" s="198" t="str">
        <f>MIDB(Sheet1!X18,4,10)</f>
        <v/>
      </c>
      <c r="AJ4" s="198" t="str">
        <f>MIDB(Sheet1!Y18,4,10)</f>
        <v/>
      </c>
      <c r="AK4" s="198" t="str">
        <f>MIDB(Sheet1!Z18,4,10)</f>
        <v/>
      </c>
      <c r="AL4" s="198" t="str">
        <f>MIDB(Sheet1!AA18,4,10)</f>
        <v/>
      </c>
      <c r="AM4" s="198" t="str">
        <f>MIDB(Sheet1!AB18,4,10)</f>
        <v/>
      </c>
      <c r="AN4" s="198" t="str">
        <f>MIDB(Sheet1!AC18,4,10)</f>
        <v/>
      </c>
      <c r="AO4" s="198" t="str">
        <f>MIDB(Sheet1!AD18,4,10)</f>
        <v/>
      </c>
      <c r="AP4" s="198" t="str">
        <f>MIDB(Sheet1!AE18,4,10)</f>
        <v/>
      </c>
      <c r="AQ4" s="198" t="str">
        <f>MIDB(Sheet1!AF18,4,10)</f>
        <v/>
      </c>
      <c r="AR4" s="198" t="str">
        <f>MIDB(Sheet1!AG18,4,10)</f>
        <v/>
      </c>
      <c r="AS4" s="92" t="str">
        <f>IF(ISBLANK($G4),"",IF(ISERROR(VLOOKUP($G4,'精肉企画書（写し）'!$D$4:$AA$21,20,FALSE)),"",VLOOKUP($G4,'精肉企画書（写し）'!$D$4:$AA$21,20,FALSE)))</f>
        <v>コープラスフーズ</v>
      </c>
      <c r="AT4" s="93" t="str">
        <f t="shared" ref="AT4:AT23" si="1">IF($AS4="","",VLOOKUP($AS4,$AX$3:$AY$15,2,FALSE))</f>
        <v>072132</v>
      </c>
      <c r="AU4" s="94" t="str">
        <f t="shared" ref="AU4:AU23" si="2">IF(AT4="","",$AX$18)</f>
        <v>通常納品</v>
      </c>
      <c r="AX4" s="53" t="s">
        <v>16</v>
      </c>
      <c r="AY4" s="54" t="s">
        <v>58</v>
      </c>
    </row>
    <row r="5" spans="1:51" s="38" customFormat="1" ht="16.5" customHeight="1">
      <c r="A5" s="59">
        <v>2</v>
      </c>
      <c r="B5" s="69">
        <f t="shared" si="0"/>
        <v>45719</v>
      </c>
      <c r="C5" s="61">
        <f t="shared" ref="C5:C23" si="3">IF($G5="","",2)</f>
        <v>2</v>
      </c>
      <c r="D5" s="196" t="str">
        <f t="shared" ref="D5:D23" si="4">IF(I5="","",TEXT(WEEKDAY($L$1+1,1),"aaa"))</f>
        <v>火</v>
      </c>
      <c r="E5" s="57"/>
      <c r="F5" s="57">
        <f>IF(月曜日!F5="","",月曜日!F5)</f>
        <v>534</v>
      </c>
      <c r="G5" s="58">
        <f>IF(ISBLANK($A5),"",IF(ISERROR(VLOOKUP($A5,'精肉企画書（写し）'!$A$4:$J$100,4,FALSE)),"",VLOOKUP($A5,'精肉企画書（写し）'!$A$4:$J$100,4,FALSE)))</f>
        <v>392217</v>
      </c>
      <c r="H5" s="58" t="str">
        <f>IF(ISBLANK($G5),"",IF(ISERROR(VLOOKUP($G5,'精肉企画書（写し）'!$D$4:$J$100,6,FALSE)),"",VLOOKUP($G5,'精肉企画書（写し）'!$D$4:$J$100,6,FALSE)))</f>
        <v>指定牛すき焼用（ﾓﾓ）</v>
      </c>
      <c r="I5" s="58" t="str">
        <f>IF(ISBLANK($G5),"",IF(ISERROR(VLOOKUP($G5,'精肉企画書（写し）'!$D$4:$J$100,7,FALSE)),"",VLOOKUP($G5,'精肉企画書（写し）'!$D$4:$J$100,7,FALSE)))</f>
        <v>150g</v>
      </c>
      <c r="J5" s="172">
        <f>IF(G5="","",VLOOKUP(G5,[1]書込!$A$5:$P$53,12,0))</f>
        <v>2</v>
      </c>
      <c r="K5" s="171">
        <f>IF($G5="","",IF(VLOOKUP($G5,'精肉企画書（写し）'!$D$4:$V$100,19,FALSE)="Ｃ",$L$1,IF(VLOOKUP($G5,'精肉企画書（写し）'!$D$4:$V$100,19,FALSE)="Ｆ",$N$1,"")))</f>
        <v>45733</v>
      </c>
      <c r="L5" s="171">
        <f>IF($G5="","",IF(VLOOKUP($G5,'精肉企画書（写し）'!$D$3:$V$100,19,FALSE)="Ｃ",$L$1,""))</f>
        <v>45733</v>
      </c>
      <c r="M5" s="60">
        <f>IF(J5="","",PRODUCT(VLOOKUP(G5,'精肉企画書（写し）'!$D$4:$AR$100,41,0),J5/1000))</f>
        <v>0.3</v>
      </c>
      <c r="N5" s="170" t="str">
        <f t="shared" ref="N5:N23" si="5">IF(G5="","",CONCATENATE(G5,TEXT(L5,"y"),TEXT(L5,"mmdd")))</f>
        <v>392217250317</v>
      </c>
      <c r="O5" s="198" t="str">
        <f>MIDB(Sheet1!D19,4,10)</f>
        <v>1673819746</v>
      </c>
      <c r="P5" s="198" t="str">
        <f>MIDB(Sheet1!E19,4,10)</f>
        <v>1667729372</v>
      </c>
      <c r="Q5" s="198" t="str">
        <f>MIDB(Sheet1!F19,4,10)</f>
        <v/>
      </c>
      <c r="R5" s="198" t="str">
        <f>MIDB(Sheet1!G19,4,10)</f>
        <v/>
      </c>
      <c r="S5" s="198" t="str">
        <f>MIDB(Sheet1!H19,4,10)</f>
        <v/>
      </c>
      <c r="T5" s="198" t="str">
        <f>MIDB(Sheet1!I19,4,10)</f>
        <v/>
      </c>
      <c r="U5" s="198" t="str">
        <f>MIDB(Sheet1!J19,4,10)</f>
        <v/>
      </c>
      <c r="V5" s="198" t="str">
        <f>MIDB(Sheet1!K19,4,10)</f>
        <v/>
      </c>
      <c r="W5" s="198" t="str">
        <f>MIDB(Sheet1!L19,4,10)</f>
        <v/>
      </c>
      <c r="X5" s="198" t="str">
        <f>MIDB(Sheet1!M19,4,10)</f>
        <v/>
      </c>
      <c r="Y5" s="198" t="str">
        <f>MIDB(Sheet1!N19,4,10)</f>
        <v/>
      </c>
      <c r="Z5" s="198" t="str">
        <f>MIDB(Sheet1!O19,4,10)</f>
        <v/>
      </c>
      <c r="AA5" s="198" t="str">
        <f>MIDB(Sheet1!P19,4,10)</f>
        <v/>
      </c>
      <c r="AB5" s="198" t="str">
        <f>MIDB(Sheet1!Q19,4,10)</f>
        <v/>
      </c>
      <c r="AC5" s="198" t="str">
        <f>MIDB(Sheet1!R19,4,10)</f>
        <v/>
      </c>
      <c r="AD5" s="198" t="str">
        <f>MIDB(Sheet1!S19,4,10)</f>
        <v/>
      </c>
      <c r="AE5" s="198" t="str">
        <f>MIDB(Sheet1!T19,4,10)</f>
        <v/>
      </c>
      <c r="AF5" s="198" t="str">
        <f>MIDB(Sheet1!U19,4,10)</f>
        <v/>
      </c>
      <c r="AG5" s="198" t="str">
        <f>MIDB(Sheet1!V19,4,10)</f>
        <v/>
      </c>
      <c r="AH5" s="198" t="str">
        <f>MIDB(Sheet1!W19,4,10)</f>
        <v/>
      </c>
      <c r="AI5" s="198" t="str">
        <f>MIDB(Sheet1!X19,4,10)</f>
        <v/>
      </c>
      <c r="AJ5" s="198" t="str">
        <f>MIDB(Sheet1!Y19,4,10)</f>
        <v/>
      </c>
      <c r="AK5" s="198" t="str">
        <f>MIDB(Sheet1!Z19,4,10)</f>
        <v/>
      </c>
      <c r="AL5" s="198" t="str">
        <f>MIDB(Sheet1!AA19,4,10)</f>
        <v/>
      </c>
      <c r="AM5" s="198" t="str">
        <f>MIDB(Sheet1!AB19,4,10)</f>
        <v/>
      </c>
      <c r="AN5" s="198" t="str">
        <f>MIDB(Sheet1!AC19,4,10)</f>
        <v/>
      </c>
      <c r="AO5" s="198" t="str">
        <f>MIDB(Sheet1!AD19,4,10)</f>
        <v/>
      </c>
      <c r="AP5" s="198" t="str">
        <f>MIDB(Sheet1!AE19,4,10)</f>
        <v/>
      </c>
      <c r="AQ5" s="198" t="str">
        <f>MIDB(Sheet1!AF19,4,10)</f>
        <v/>
      </c>
      <c r="AR5" s="198" t="str">
        <f>MIDB(Sheet1!AG19,4,10)</f>
        <v/>
      </c>
      <c r="AS5" s="92" t="str">
        <f>IF(ISBLANK($G5),"",IF(ISERROR(VLOOKUP($G5,'精肉企画書（写し）'!$D$4:$AA$21,20,FALSE)),"",VLOOKUP($G5,'精肉企画書（写し）'!$D$4:$AA$21,20,FALSE)))</f>
        <v>コープラスフーズ</v>
      </c>
      <c r="AT5" s="93" t="str">
        <f t="shared" si="1"/>
        <v>072132</v>
      </c>
      <c r="AU5" s="94" t="str">
        <f t="shared" si="2"/>
        <v>通常納品</v>
      </c>
      <c r="AX5" s="53" t="s">
        <v>21</v>
      </c>
      <c r="AY5" s="54" t="s">
        <v>59</v>
      </c>
    </row>
    <row r="6" spans="1:51" s="38" customFormat="1" ht="16.5" customHeight="1">
      <c r="A6" s="59">
        <v>3</v>
      </c>
      <c r="B6" s="69">
        <f t="shared" si="0"/>
        <v>45719</v>
      </c>
      <c r="C6" s="61">
        <f t="shared" si="3"/>
        <v>2</v>
      </c>
      <c r="D6" s="196" t="str">
        <f t="shared" si="4"/>
        <v>火</v>
      </c>
      <c r="E6" s="57"/>
      <c r="F6" s="57">
        <f>IF(月曜日!F6="","",月曜日!F6)</f>
        <v>6</v>
      </c>
      <c r="G6" s="58">
        <f>IF(ISBLANK($A6),"",IF(ISERROR(VLOOKUP($A6,'精肉企画書（写し）'!$A$4:$J$100,4,FALSE)),"",VLOOKUP($A6,'精肉企画書（写し）'!$A$4:$J$100,4,FALSE)))</f>
        <v>309262</v>
      </c>
      <c r="H6" s="58" t="str">
        <f>IF(ISBLANK($G6),"",IF(ISERROR(VLOOKUP($G6,'精肉企画書（写し）'!$D$4:$J$100,6,FALSE)),"",VLOOKUP($G6,'精肉企画書（写し）'!$D$4:$J$100,6,FALSE)))</f>
        <v>国産牛ﾁﾙﾄﾞこまぎれ</v>
      </c>
      <c r="I6" s="58" t="str">
        <f>IF(ISBLANK($G6),"",IF(ISERROR(VLOOKUP($G6,'精肉企画書（写し）'!$D$4:$J$100,7,FALSE)),"",VLOOKUP($G6,'精肉企画書（写し）'!$D$4:$J$100,7,FALSE)))</f>
        <v>200ｇ</v>
      </c>
      <c r="J6" s="172">
        <f>IF(G6="","",VLOOKUP(G6,[1]書込!$A$5:$P$53,12,0))</f>
        <v>136</v>
      </c>
      <c r="K6" s="171">
        <f>IF($G6="","",IF(VLOOKUP($G6,'精肉企画書（写し）'!$D$4:$V$100,19,FALSE)="Ｃ",$L$1,IF(VLOOKUP($G6,'精肉企画書（写し）'!$D$4:$V$100,19,FALSE)="Ｆ",$N$1,"")))</f>
        <v>45733</v>
      </c>
      <c r="L6" s="171">
        <f>IF($G6="","",IF(VLOOKUP($G6,'精肉企画書（写し）'!$D$3:$V$100,19,FALSE)="Ｃ",$L$1,""))</f>
        <v>45733</v>
      </c>
      <c r="M6" s="60">
        <f>IF(J6="","",PRODUCT(VLOOKUP(G6,'精肉企画書（写し）'!$D$4:$AR$100,41,0),J6/1000))</f>
        <v>27.200000000000003</v>
      </c>
      <c r="N6" s="170" t="str">
        <f t="shared" si="5"/>
        <v>309262250317</v>
      </c>
      <c r="O6" s="198" t="str">
        <f>MIDB(Sheet1!D20,4,10)</f>
        <v>1674232414</v>
      </c>
      <c r="P6" s="198" t="str">
        <f>MIDB(Sheet1!E20,4,10)</f>
        <v>1453221790</v>
      </c>
      <c r="Q6" s="198" t="str">
        <f>MIDB(Sheet1!F20,4,10)</f>
        <v>1420968048</v>
      </c>
      <c r="R6" s="198" t="str">
        <f>MIDB(Sheet1!G20,4,10)</f>
        <v>1678639219</v>
      </c>
      <c r="S6" s="198" t="str">
        <f>MIDB(Sheet1!H20,4,10)</f>
        <v>1453221790</v>
      </c>
      <c r="T6" s="198" t="str">
        <f>MIDB(Sheet1!I20,4,10)</f>
        <v>1420968048</v>
      </c>
      <c r="U6" s="198" t="str">
        <f>MIDB(Sheet1!J20,4,10)</f>
        <v>1674232414</v>
      </c>
      <c r="V6" s="198" t="str">
        <f>MIDB(Sheet1!K20,4,10)</f>
        <v>1669007508</v>
      </c>
      <c r="W6" s="198" t="str">
        <f>MIDB(Sheet1!L20,4,10)</f>
        <v>1678946263</v>
      </c>
      <c r="X6" s="198" t="str">
        <f>MIDB(Sheet1!M20,4,10)</f>
        <v>1652743291</v>
      </c>
      <c r="Y6" s="198" t="str">
        <f>MIDB(Sheet1!N20,4,10)</f>
        <v>1446323135</v>
      </c>
      <c r="Z6" s="198" t="str">
        <f>MIDB(Sheet1!O20,4,10)</f>
        <v/>
      </c>
      <c r="AA6" s="198" t="str">
        <f>MIDB(Sheet1!P20,4,10)</f>
        <v/>
      </c>
      <c r="AB6" s="198" t="str">
        <f>MIDB(Sheet1!Q20,4,10)</f>
        <v/>
      </c>
      <c r="AC6" s="198" t="str">
        <f>MIDB(Sheet1!R20,4,10)</f>
        <v/>
      </c>
      <c r="AD6" s="198" t="str">
        <f>MIDB(Sheet1!S20,4,10)</f>
        <v/>
      </c>
      <c r="AE6" s="198" t="str">
        <f>MIDB(Sheet1!T20,4,10)</f>
        <v/>
      </c>
      <c r="AF6" s="198" t="str">
        <f>MIDB(Sheet1!U20,4,10)</f>
        <v/>
      </c>
      <c r="AG6" s="198" t="str">
        <f>MIDB(Sheet1!V20,4,10)</f>
        <v/>
      </c>
      <c r="AH6" s="198" t="str">
        <f>MIDB(Sheet1!W20,4,10)</f>
        <v/>
      </c>
      <c r="AI6" s="198" t="str">
        <f>MIDB(Sheet1!X20,4,10)</f>
        <v/>
      </c>
      <c r="AJ6" s="198" t="str">
        <f>MIDB(Sheet1!Y20,4,10)</f>
        <v/>
      </c>
      <c r="AK6" s="198" t="str">
        <f>MIDB(Sheet1!Z20,4,10)</f>
        <v/>
      </c>
      <c r="AL6" s="198" t="str">
        <f>MIDB(Sheet1!AA20,4,10)</f>
        <v/>
      </c>
      <c r="AM6" s="198" t="str">
        <f>MIDB(Sheet1!AB20,4,10)</f>
        <v/>
      </c>
      <c r="AN6" s="198" t="str">
        <f>MIDB(Sheet1!AC20,4,10)</f>
        <v/>
      </c>
      <c r="AO6" s="198" t="str">
        <f>MIDB(Sheet1!AD20,4,10)</f>
        <v/>
      </c>
      <c r="AP6" s="198" t="str">
        <f>MIDB(Sheet1!AE20,4,10)</f>
        <v/>
      </c>
      <c r="AQ6" s="198" t="str">
        <f>MIDB(Sheet1!AF20,4,10)</f>
        <v/>
      </c>
      <c r="AR6" s="198" t="str">
        <f>MIDB(Sheet1!AG20,4,10)</f>
        <v/>
      </c>
      <c r="AS6" s="92" t="str">
        <f>IF(ISBLANK($G6),"",IF(ISERROR(VLOOKUP($G6,'精肉企画書（写し）'!$D$4:$AA$21,20,FALSE)),"",VLOOKUP($G6,'精肉企画書（写し）'!$D$4:$AA$21,20,FALSE)))</f>
        <v>コープラスフーズ</v>
      </c>
      <c r="AT6" s="93" t="str">
        <f t="shared" si="1"/>
        <v>072132</v>
      </c>
      <c r="AU6" s="94" t="str">
        <f t="shared" si="2"/>
        <v>通常納品</v>
      </c>
      <c r="AX6" s="53" t="s">
        <v>57</v>
      </c>
      <c r="AY6" s="54" t="s">
        <v>60</v>
      </c>
    </row>
    <row r="7" spans="1:51" s="38" customFormat="1" ht="16.5" customHeight="1">
      <c r="A7" s="59">
        <v>4</v>
      </c>
      <c r="B7" s="69">
        <f t="shared" si="0"/>
        <v>45719</v>
      </c>
      <c r="C7" s="61">
        <f t="shared" si="3"/>
        <v>2</v>
      </c>
      <c r="D7" s="196" t="str">
        <f t="shared" si="4"/>
        <v>火</v>
      </c>
      <c r="E7" s="57"/>
      <c r="F7" s="57">
        <f>IF(月曜日!F7="","",月曜日!F7)</f>
        <v>520</v>
      </c>
      <c r="G7" s="58">
        <f>IF(ISBLANK($A7),"",IF(ISERROR(VLOOKUP($A7,'精肉企画書（写し）'!$A$4:$J$100,4,FALSE)),"",VLOOKUP($A7,'精肉企画書（写し）'!$A$4:$J$100,4,FALSE)))</f>
        <v>320888</v>
      </c>
      <c r="H7" s="58" t="str">
        <f>IF(ISBLANK($G7),"",IF(ISERROR(VLOOKUP($G7,'精肉企画書（写し）'!$D$4:$J$100,6,FALSE)),"",VLOOKUP($G7,'精肉企画書（写し）'!$D$4:$J$100,6,FALSE)))</f>
        <v>指定牛切落し（ﾓﾓ）</v>
      </c>
      <c r="I7" s="58" t="str">
        <f>IF(ISBLANK($G7),"",IF(ISERROR(VLOOKUP($G7,'精肉企画書（写し）'!$D$4:$J$100,7,FALSE)),"",VLOOKUP($G7,'精肉企画書（写し）'!$D$4:$J$100,7,FALSE)))</f>
        <v>150g</v>
      </c>
      <c r="J7" s="172">
        <f>IF(G7="","",VLOOKUP(G7,[1]書込!$A$5:$P$53,12,0))</f>
        <v>29</v>
      </c>
      <c r="K7" s="171">
        <f>IF($G7="","",IF(VLOOKUP($G7,'精肉企画書（写し）'!$D$4:$V$100,19,FALSE)="Ｃ",$L$1,IF(VLOOKUP($G7,'精肉企画書（写し）'!$D$4:$V$100,19,FALSE)="Ｆ",$N$1,"")))</f>
        <v>45733</v>
      </c>
      <c r="L7" s="171">
        <f>IF($G7="","",IF(VLOOKUP($G7,'精肉企画書（写し）'!$D$3:$V$100,19,FALSE)="Ｃ",$L$1,""))</f>
        <v>45733</v>
      </c>
      <c r="M7" s="60">
        <f>IF(J7="","",PRODUCT(VLOOKUP(G7,'精肉企画書（写し）'!$D$4:$AR$100,41,0),J7/1000))</f>
        <v>4.3500000000000005</v>
      </c>
      <c r="N7" s="170" t="str">
        <f t="shared" si="5"/>
        <v>320888250317</v>
      </c>
      <c r="O7" s="198" t="str">
        <f>MIDB(Sheet1!D21,4,10)</f>
        <v>1667729372</v>
      </c>
      <c r="P7" s="198" t="str">
        <f>MIDB(Sheet1!E21,4,10)</f>
        <v/>
      </c>
      <c r="Q7" s="198" t="str">
        <f>MIDB(Sheet1!F21,4,10)</f>
        <v/>
      </c>
      <c r="R7" s="198" t="str">
        <f>MIDB(Sheet1!G21,4,10)</f>
        <v/>
      </c>
      <c r="S7" s="198" t="str">
        <f>MIDB(Sheet1!H21,4,10)</f>
        <v/>
      </c>
      <c r="T7" s="198" t="str">
        <f>MIDB(Sheet1!I21,4,10)</f>
        <v/>
      </c>
      <c r="U7" s="198" t="str">
        <f>MIDB(Sheet1!J21,4,10)</f>
        <v/>
      </c>
      <c r="V7" s="198" t="str">
        <f>MIDB(Sheet1!K21,4,10)</f>
        <v/>
      </c>
      <c r="W7" s="198" t="str">
        <f>MIDB(Sheet1!L21,4,10)</f>
        <v/>
      </c>
      <c r="X7" s="198" t="str">
        <f>MIDB(Sheet1!M21,4,10)</f>
        <v/>
      </c>
      <c r="Y7" s="198" t="str">
        <f>MIDB(Sheet1!N21,4,10)</f>
        <v/>
      </c>
      <c r="Z7" s="198" t="str">
        <f>MIDB(Sheet1!O21,4,10)</f>
        <v/>
      </c>
      <c r="AA7" s="198" t="str">
        <f>MIDB(Sheet1!P21,4,10)</f>
        <v/>
      </c>
      <c r="AB7" s="198" t="str">
        <f>MIDB(Sheet1!Q21,4,10)</f>
        <v/>
      </c>
      <c r="AC7" s="198" t="str">
        <f>MIDB(Sheet1!R21,4,10)</f>
        <v/>
      </c>
      <c r="AD7" s="198" t="str">
        <f>MIDB(Sheet1!S21,4,10)</f>
        <v/>
      </c>
      <c r="AE7" s="198" t="str">
        <f>MIDB(Sheet1!T21,4,10)</f>
        <v/>
      </c>
      <c r="AF7" s="198" t="str">
        <f>MIDB(Sheet1!U21,4,10)</f>
        <v/>
      </c>
      <c r="AG7" s="198" t="str">
        <f>MIDB(Sheet1!V21,4,10)</f>
        <v/>
      </c>
      <c r="AH7" s="198" t="str">
        <f>MIDB(Sheet1!W21,4,10)</f>
        <v/>
      </c>
      <c r="AI7" s="198" t="str">
        <f>MIDB(Sheet1!X21,4,10)</f>
        <v/>
      </c>
      <c r="AJ7" s="198" t="str">
        <f>MIDB(Sheet1!Y21,4,10)</f>
        <v/>
      </c>
      <c r="AK7" s="198" t="str">
        <f>MIDB(Sheet1!Z21,4,10)</f>
        <v/>
      </c>
      <c r="AL7" s="198" t="str">
        <f>MIDB(Sheet1!AA21,4,10)</f>
        <v/>
      </c>
      <c r="AM7" s="198" t="str">
        <f>MIDB(Sheet1!AB21,4,10)</f>
        <v/>
      </c>
      <c r="AN7" s="198" t="str">
        <f>MIDB(Sheet1!AC21,4,10)</f>
        <v/>
      </c>
      <c r="AO7" s="198" t="str">
        <f>MIDB(Sheet1!AD21,4,10)</f>
        <v/>
      </c>
      <c r="AP7" s="198" t="str">
        <f>MIDB(Sheet1!AE21,4,10)</f>
        <v/>
      </c>
      <c r="AQ7" s="198" t="str">
        <f>MIDB(Sheet1!AF21,4,10)</f>
        <v/>
      </c>
      <c r="AR7" s="198" t="str">
        <f>MIDB(Sheet1!AG21,4,10)</f>
        <v/>
      </c>
      <c r="AS7" s="92" t="str">
        <f>IF(ISBLANK($G7),"",IF(ISERROR(VLOOKUP($G7,'精肉企画書（写し）'!$D$4:$AA$21,20,FALSE)),"",VLOOKUP($G7,'精肉企画書（写し）'!$D$4:$AA$21,20,FALSE)))</f>
        <v>コープラスフーズ</v>
      </c>
      <c r="AT7" s="93" t="str">
        <f t="shared" si="1"/>
        <v>072132</v>
      </c>
      <c r="AU7" s="94" t="str">
        <f t="shared" si="2"/>
        <v>通常納品</v>
      </c>
      <c r="AX7" s="53" t="s">
        <v>20</v>
      </c>
      <c r="AY7" s="54">
        <v>305773</v>
      </c>
    </row>
    <row r="8" spans="1:51" s="38" customFormat="1">
      <c r="A8" s="59">
        <v>5</v>
      </c>
      <c r="B8" s="69">
        <f t="shared" si="0"/>
        <v>45719</v>
      </c>
      <c r="C8" s="61">
        <f t="shared" si="3"/>
        <v>2</v>
      </c>
      <c r="D8" s="196" t="str">
        <f t="shared" si="4"/>
        <v>火</v>
      </c>
      <c r="E8" s="57"/>
      <c r="F8" s="57">
        <f>IF(月曜日!F8="","",月曜日!F8)</f>
        <v>517</v>
      </c>
      <c r="G8" s="58">
        <f>IF(ISBLANK($A8),"",IF(ISERROR(VLOOKUP($A8,'精肉企画書（写し）'!$A$4:$J$100,4,FALSE)),"",VLOOKUP($A8,'精肉企画書（写し）'!$A$4:$J$100,4,FALSE)))</f>
        <v>391970</v>
      </c>
      <c r="H8" s="58" t="str">
        <f>IF(ISBLANK($G8),"",IF(ISERROR(VLOOKUP($G8,'精肉企画書（写し）'!$D$4:$J$100,6,FALSE)),"",VLOOKUP($G8,'精肉企画書（写し）'!$D$4:$J$100,6,FALSE)))</f>
        <v>国産牛切落し（ﾓﾓ）</v>
      </c>
      <c r="I8" s="58" t="str">
        <f>IF(ISBLANK($G8),"",IF(ISERROR(VLOOKUP($G8,'精肉企画書（写し）'!$D$4:$J$100,7,FALSE)),"",VLOOKUP($G8,'精肉企画書（写し）'!$D$4:$J$100,7,FALSE)))</f>
        <v>150g</v>
      </c>
      <c r="J8" s="172">
        <f>IF(G8="","",VLOOKUP(G8,[1]書込!$A$5:$P$53,12,0))</f>
        <v>29</v>
      </c>
      <c r="K8" s="171">
        <f>IF($G8="","",IF(VLOOKUP($G8,'精肉企画書（写し）'!$D$4:$V$100,19,FALSE)="Ｃ",$L$1,IF(VLOOKUP($G8,'精肉企画書（写し）'!$D$4:$V$100,19,FALSE)="Ｆ",$N$1,"")))</f>
        <v>45733</v>
      </c>
      <c r="L8" s="171">
        <f>IF($G8="","",IF(VLOOKUP($G8,'精肉企画書（写し）'!$D$3:$V$100,19,FALSE)="Ｃ",$L$1,""))</f>
        <v>45733</v>
      </c>
      <c r="M8" s="60">
        <f>IF(J8="","",PRODUCT(VLOOKUP(G8,'精肉企画書（写し）'!$D$4:$AR$100,41,0),J8/1000))</f>
        <v>4.3500000000000005</v>
      </c>
      <c r="N8" s="170" t="str">
        <f t="shared" si="5"/>
        <v>391970250317</v>
      </c>
      <c r="O8" s="198" t="str">
        <f>MIDB(Sheet1!D22,4,10)</f>
        <v>1687300384</v>
      </c>
      <c r="P8" s="198" t="str">
        <f>MIDB(Sheet1!E22,4,10)</f>
        <v>1528917146</v>
      </c>
      <c r="Q8" s="198" t="str">
        <f>MIDB(Sheet1!F22,4,10)</f>
        <v/>
      </c>
      <c r="R8" s="198" t="str">
        <f>MIDB(Sheet1!G22,4,10)</f>
        <v/>
      </c>
      <c r="S8" s="198" t="str">
        <f>MIDB(Sheet1!H22,4,10)</f>
        <v/>
      </c>
      <c r="T8" s="198" t="str">
        <f>MIDB(Sheet1!I22,4,10)</f>
        <v/>
      </c>
      <c r="U8" s="198" t="str">
        <f>MIDB(Sheet1!J22,4,10)</f>
        <v/>
      </c>
      <c r="V8" s="198" t="str">
        <f>MIDB(Sheet1!K22,4,10)</f>
        <v/>
      </c>
      <c r="W8" s="198" t="str">
        <f>MIDB(Sheet1!L22,4,10)</f>
        <v/>
      </c>
      <c r="X8" s="198" t="str">
        <f>MIDB(Sheet1!M22,4,10)</f>
        <v/>
      </c>
      <c r="Y8" s="198" t="str">
        <f>MIDB(Sheet1!N22,4,10)</f>
        <v/>
      </c>
      <c r="Z8" s="198" t="str">
        <f>MIDB(Sheet1!O22,4,10)</f>
        <v/>
      </c>
      <c r="AA8" s="198" t="str">
        <f>MIDB(Sheet1!P22,4,10)</f>
        <v/>
      </c>
      <c r="AB8" s="198" t="str">
        <f>MIDB(Sheet1!Q22,4,10)</f>
        <v/>
      </c>
      <c r="AC8" s="198" t="str">
        <f>MIDB(Sheet1!R22,4,10)</f>
        <v/>
      </c>
      <c r="AD8" s="198" t="str">
        <f>MIDB(Sheet1!S22,4,10)</f>
        <v/>
      </c>
      <c r="AE8" s="198" t="str">
        <f>MIDB(Sheet1!T22,4,10)</f>
        <v/>
      </c>
      <c r="AF8" s="198" t="str">
        <f>MIDB(Sheet1!U22,4,10)</f>
        <v/>
      </c>
      <c r="AG8" s="198" t="str">
        <f>MIDB(Sheet1!V22,4,10)</f>
        <v/>
      </c>
      <c r="AH8" s="198" t="str">
        <f>MIDB(Sheet1!W22,4,10)</f>
        <v/>
      </c>
      <c r="AI8" s="198" t="str">
        <f>MIDB(Sheet1!X22,4,10)</f>
        <v/>
      </c>
      <c r="AJ8" s="198" t="str">
        <f>MIDB(Sheet1!Y22,4,10)</f>
        <v/>
      </c>
      <c r="AK8" s="198" t="str">
        <f>MIDB(Sheet1!Z22,4,10)</f>
        <v/>
      </c>
      <c r="AL8" s="198" t="str">
        <f>MIDB(Sheet1!AA22,4,10)</f>
        <v/>
      </c>
      <c r="AM8" s="198" t="str">
        <f>MIDB(Sheet1!AB22,4,10)</f>
        <v/>
      </c>
      <c r="AN8" s="198" t="str">
        <f>MIDB(Sheet1!AC22,4,10)</f>
        <v/>
      </c>
      <c r="AO8" s="198" t="str">
        <f>MIDB(Sheet1!AD22,4,10)</f>
        <v/>
      </c>
      <c r="AP8" s="198" t="str">
        <f>MIDB(Sheet1!AE22,4,10)</f>
        <v/>
      </c>
      <c r="AQ8" s="198" t="str">
        <f>MIDB(Sheet1!AF22,4,10)</f>
        <v/>
      </c>
      <c r="AR8" s="198" t="str">
        <f>MIDB(Sheet1!AG22,4,10)</f>
        <v/>
      </c>
      <c r="AS8" s="92" t="str">
        <f>IF(ISBLANK($G8),"",IF(ISERROR(VLOOKUP($G8,'精肉企画書（写し）'!$D$4:$AA$21,20,FALSE)),"",VLOOKUP($G8,'精肉企画書（写し）'!$D$4:$AA$21,20,FALSE)))</f>
        <v>コープラスフーズ</v>
      </c>
      <c r="AT8" s="93" t="str">
        <f t="shared" si="1"/>
        <v>072132</v>
      </c>
      <c r="AU8" s="94" t="str">
        <f t="shared" si="2"/>
        <v>通常納品</v>
      </c>
      <c r="AX8" s="53"/>
      <c r="AY8" s="54"/>
    </row>
    <row r="9" spans="1:51" s="38" customFormat="1">
      <c r="A9" s="59">
        <v>6</v>
      </c>
      <c r="B9" s="69">
        <f t="shared" si="0"/>
        <v>45719</v>
      </c>
      <c r="C9" s="61">
        <f t="shared" si="3"/>
        <v>2</v>
      </c>
      <c r="D9" s="196" t="str">
        <f t="shared" si="4"/>
        <v>火</v>
      </c>
      <c r="E9" s="57"/>
      <c r="F9" s="57">
        <f>IF(月曜日!F9="","",月曜日!F9)</f>
        <v>535</v>
      </c>
      <c r="G9" s="58">
        <f>IF(ISBLANK($A9),"",IF(ISERROR(VLOOKUP($A9,'精肉企画書（写し）'!$A$4:$J$100,4,FALSE)),"",VLOOKUP($A9,'精肉企画書（写し）'!$A$4:$J$100,4,FALSE)))</f>
        <v>310003</v>
      </c>
      <c r="H9" s="58" t="str">
        <f>IF(ISBLANK($G9),"",IF(ISERROR(VLOOKUP($G9,'精肉企画書（写し）'!$D$4:$J$100,6,FALSE)),"",VLOOKUP($G9,'精肉企画書（写し）'!$D$4:$J$100,6,FALSE)))</f>
        <v>国産交雑牛（F1）ステーキ用ヒレ</v>
      </c>
      <c r="I9" s="58" t="str">
        <f>IF(ISBLANK($G9),"",IF(ISERROR(VLOOKUP($G9,'精肉企画書（写し）'!$D$4:$J$100,7,FALSE)),"",VLOOKUP($G9,'精肉企画書（写し）'!$D$4:$J$100,7,FALSE)))</f>
        <v>160ｇ（2枚）</v>
      </c>
      <c r="J9" s="172">
        <f>IF(G9="","",VLOOKUP(G9,[1]書込!$A$5:$P$53,12,0))</f>
        <v>12</v>
      </c>
      <c r="K9" s="171">
        <f>IF($G9="","",IF(VLOOKUP($G9,'精肉企画書（写し）'!$D$4:$V$100,19,FALSE)="Ｃ",$L$1,IF(VLOOKUP($G9,'精肉企画書（写し）'!$D$4:$V$100,19,FALSE)="Ｆ",$N$1,"")))</f>
        <v>45732</v>
      </c>
      <c r="L9" s="171">
        <v>45729</v>
      </c>
      <c r="M9" s="60">
        <f>IF(J9="","",PRODUCT(VLOOKUP(G9,'精肉企画書（写し）'!$D$4:$AR$100,41,0),J9/1000))</f>
        <v>1.92</v>
      </c>
      <c r="N9" s="170" t="str">
        <f t="shared" si="5"/>
        <v>310003250313</v>
      </c>
      <c r="O9" s="198" t="str">
        <f>MIDB(Sheet1!D23,4,10)</f>
        <v>1671710045</v>
      </c>
      <c r="P9" s="198" t="str">
        <f>MIDB(Sheet1!E23,4,10)</f>
        <v>1442046717</v>
      </c>
      <c r="Q9" s="198" t="str">
        <f>MIDB(Sheet1!F23,4,10)</f>
        <v/>
      </c>
      <c r="R9" s="198" t="str">
        <f>MIDB(Sheet1!G23,4,10)</f>
        <v/>
      </c>
      <c r="S9" s="198" t="str">
        <f>MIDB(Sheet1!H23,4,10)</f>
        <v/>
      </c>
      <c r="T9" s="198" t="str">
        <f>MIDB(Sheet1!I23,4,10)</f>
        <v/>
      </c>
      <c r="U9" s="198" t="str">
        <f>MIDB(Sheet1!J23,4,10)</f>
        <v/>
      </c>
      <c r="V9" s="198" t="str">
        <f>MIDB(Sheet1!K23,4,10)</f>
        <v/>
      </c>
      <c r="W9" s="198" t="str">
        <f>MIDB(Sheet1!L23,4,10)</f>
        <v/>
      </c>
      <c r="X9" s="198" t="str">
        <f>MIDB(Sheet1!M23,4,10)</f>
        <v/>
      </c>
      <c r="Y9" s="198" t="str">
        <f>MIDB(Sheet1!N23,4,10)</f>
        <v/>
      </c>
      <c r="Z9" s="198" t="str">
        <f>MIDB(Sheet1!O23,4,10)</f>
        <v/>
      </c>
      <c r="AA9" s="198" t="str">
        <f>MIDB(Sheet1!P23,4,10)</f>
        <v/>
      </c>
      <c r="AB9" s="198" t="str">
        <f>MIDB(Sheet1!Q23,4,10)</f>
        <v/>
      </c>
      <c r="AC9" s="198" t="str">
        <f>MIDB(Sheet1!R23,4,10)</f>
        <v/>
      </c>
      <c r="AD9" s="198" t="str">
        <f>MIDB(Sheet1!S23,4,10)</f>
        <v/>
      </c>
      <c r="AE9" s="198" t="str">
        <f>MIDB(Sheet1!T23,4,10)</f>
        <v/>
      </c>
      <c r="AF9" s="198" t="str">
        <f>MIDB(Sheet1!U23,4,10)</f>
        <v/>
      </c>
      <c r="AG9" s="198" t="str">
        <f>MIDB(Sheet1!V23,4,10)</f>
        <v/>
      </c>
      <c r="AH9" s="198" t="str">
        <f>MIDB(Sheet1!W23,4,10)</f>
        <v/>
      </c>
      <c r="AI9" s="198" t="str">
        <f>MIDB(Sheet1!X23,4,10)</f>
        <v/>
      </c>
      <c r="AJ9" s="198" t="str">
        <f>MIDB(Sheet1!Y23,4,10)</f>
        <v/>
      </c>
      <c r="AK9" s="198" t="str">
        <f>MIDB(Sheet1!Z23,4,10)</f>
        <v/>
      </c>
      <c r="AL9" s="198" t="str">
        <f>MIDB(Sheet1!AA23,4,10)</f>
        <v/>
      </c>
      <c r="AM9" s="198" t="str">
        <f>MIDB(Sheet1!AB23,4,10)</f>
        <v/>
      </c>
      <c r="AN9" s="198" t="str">
        <f>MIDB(Sheet1!AC23,4,10)</f>
        <v/>
      </c>
      <c r="AO9" s="198" t="str">
        <f>MIDB(Sheet1!AD23,4,10)</f>
        <v/>
      </c>
      <c r="AP9" s="198" t="str">
        <f>MIDB(Sheet1!AE23,4,10)</f>
        <v/>
      </c>
      <c r="AQ9" s="198" t="str">
        <f>MIDB(Sheet1!AF23,4,10)</f>
        <v/>
      </c>
      <c r="AR9" s="198" t="str">
        <f>MIDB(Sheet1!AG23,4,10)</f>
        <v/>
      </c>
      <c r="AS9" s="92" t="str">
        <f>IF(ISBLANK($G9),"",IF(ISERROR(VLOOKUP($G9,'精肉企画書（写し）'!$D$4:$AA$21,20,FALSE)),"",VLOOKUP($G9,'精肉企画書（写し）'!$D$4:$AA$21,20,FALSE)))</f>
        <v>コープラスフーズ</v>
      </c>
      <c r="AT9" s="93" t="str">
        <f t="shared" si="1"/>
        <v>072132</v>
      </c>
      <c r="AU9" s="94" t="str">
        <f t="shared" si="2"/>
        <v>通常納品</v>
      </c>
      <c r="AX9" s="53"/>
      <c r="AY9" s="54"/>
    </row>
    <row r="10" spans="1:51" s="38" customFormat="1">
      <c r="A10" s="59">
        <v>7</v>
      </c>
      <c r="B10" s="69">
        <f t="shared" si="0"/>
        <v>45719</v>
      </c>
      <c r="C10" s="61">
        <f t="shared" si="3"/>
        <v>2</v>
      </c>
      <c r="D10" s="196" t="str">
        <f t="shared" si="4"/>
        <v>火</v>
      </c>
      <c r="E10" s="57"/>
      <c r="F10" s="57">
        <f>IF(月曜日!F10="","",月曜日!F10)</f>
        <v>519</v>
      </c>
      <c r="G10" s="58">
        <f>IF(ISBLANK($A10),"",IF(ISERROR(VLOOKUP($A10,'精肉企画書（写し）'!$A$4:$J$100,4,FALSE)),"",VLOOKUP($A10,'精肉企画書（写し）'!$A$4:$J$100,4,FALSE)))</f>
        <v>308446</v>
      </c>
      <c r="H10" s="58" t="str">
        <f>IF(ISBLANK($G10),"",IF(ISERROR(VLOOKUP($G10,'精肉企画書（写し）'!$D$4:$J$100,6,FALSE)),"",VLOOKUP($G10,'精肉企画書（写し）'!$D$4:$J$100,6,FALSE)))</f>
        <v>国産牛ステーキ用（ﾓﾓ）</v>
      </c>
      <c r="I10" s="58" t="str">
        <f>IF(ISBLANK($G10),"",IF(ISERROR(VLOOKUP($G10,'精肉企画書（写し）'!$D$4:$J$100,7,FALSE)),"",VLOOKUP($G10,'精肉企画書（写し）'!$D$4:$J$100,7,FALSE)))</f>
        <v>80ｇ×2枚</v>
      </c>
      <c r="J10" s="172">
        <f>IF(G10="","",VLOOKUP(G10,[1]書込!$A$5:$P$53,12,0))</f>
        <v>7</v>
      </c>
      <c r="K10" s="171">
        <f>IF($G10="","",IF(VLOOKUP($G10,'精肉企画書（写し）'!$D$4:$V$100,19,FALSE)="Ｃ",$L$1,IF(VLOOKUP($G10,'精肉企画書（写し）'!$D$4:$V$100,19,FALSE)="Ｆ",$N$1,"")))</f>
        <v>45732</v>
      </c>
      <c r="L10" s="171">
        <v>45729</v>
      </c>
      <c r="M10" s="60">
        <f>IF(J10="","",PRODUCT(VLOOKUP(G10,'精肉企画書（写し）'!$D$4:$AR$100,41,0),J10/1000))</f>
        <v>1.1200000000000001</v>
      </c>
      <c r="N10" s="170" t="str">
        <f t="shared" si="5"/>
        <v>308446250313</v>
      </c>
      <c r="O10" s="206" t="str">
        <f>MIDB(Sheet1!D24,4,10)</f>
        <v>1434322942</v>
      </c>
      <c r="P10" s="206" t="str">
        <f>MIDB(Sheet1!E24,4,10)</f>
        <v/>
      </c>
      <c r="Q10" s="206" t="str">
        <f>MIDB(Sheet1!F24,4,10)</f>
        <v/>
      </c>
      <c r="R10" s="206" t="str">
        <f>MIDB(Sheet1!G24,4,10)</f>
        <v/>
      </c>
      <c r="S10" s="206" t="str">
        <f>MIDB(Sheet1!H24,4,10)</f>
        <v/>
      </c>
      <c r="T10" s="206" t="str">
        <f>MIDB(Sheet1!I24,4,10)</f>
        <v/>
      </c>
      <c r="U10" s="206" t="str">
        <f>MIDB(Sheet1!J24,4,10)</f>
        <v/>
      </c>
      <c r="V10" s="206" t="str">
        <f>MIDB(Sheet1!K24,4,10)</f>
        <v/>
      </c>
      <c r="W10" s="206" t="str">
        <f>MIDB(Sheet1!L24,4,10)</f>
        <v/>
      </c>
      <c r="X10" s="206" t="str">
        <f>MIDB(Sheet1!M24,4,10)</f>
        <v/>
      </c>
      <c r="Y10" s="206" t="str">
        <f>MIDB(Sheet1!N24,4,10)</f>
        <v/>
      </c>
      <c r="Z10" s="206" t="str">
        <f>MIDB(Sheet1!O24,4,10)</f>
        <v/>
      </c>
      <c r="AA10" s="206" t="str">
        <f>MIDB(Sheet1!P24,4,10)</f>
        <v/>
      </c>
      <c r="AB10" s="206" t="str">
        <f>MIDB(Sheet1!Q24,4,10)</f>
        <v/>
      </c>
      <c r="AC10" s="206" t="str">
        <f>MIDB(Sheet1!R24,4,10)</f>
        <v/>
      </c>
      <c r="AD10" s="206" t="str">
        <f>MIDB(Sheet1!S24,4,10)</f>
        <v/>
      </c>
      <c r="AE10" s="206" t="str">
        <f>MIDB(Sheet1!T24,4,10)</f>
        <v/>
      </c>
      <c r="AF10" s="206" t="str">
        <f>MIDB(Sheet1!U24,4,10)</f>
        <v/>
      </c>
      <c r="AG10" s="206" t="str">
        <f>MIDB(Sheet1!V24,4,10)</f>
        <v/>
      </c>
      <c r="AH10" s="206" t="str">
        <f>MIDB(Sheet1!W24,4,10)</f>
        <v/>
      </c>
      <c r="AI10" s="206" t="str">
        <f>MIDB(Sheet1!X24,4,10)</f>
        <v/>
      </c>
      <c r="AJ10" s="206" t="str">
        <f>MIDB(Sheet1!Y24,4,10)</f>
        <v/>
      </c>
      <c r="AK10" s="206" t="str">
        <f>MIDB(Sheet1!Z24,4,10)</f>
        <v/>
      </c>
      <c r="AL10" s="206" t="str">
        <f>MIDB(Sheet1!AA24,4,10)</f>
        <v/>
      </c>
      <c r="AM10" s="206" t="str">
        <f>MIDB(Sheet1!AB24,4,10)</f>
        <v/>
      </c>
      <c r="AN10" s="206" t="str">
        <f>MIDB(Sheet1!AC24,4,10)</f>
        <v/>
      </c>
      <c r="AO10" s="206" t="str">
        <f>MIDB(Sheet1!AD24,4,10)</f>
        <v/>
      </c>
      <c r="AP10" s="206" t="str">
        <f>MIDB(Sheet1!AE24,4,10)</f>
        <v/>
      </c>
      <c r="AQ10" s="206" t="str">
        <f>MIDB(Sheet1!AF24,4,10)</f>
        <v/>
      </c>
      <c r="AR10" s="206" t="str">
        <f>MIDB(Sheet1!AG24,4,10)</f>
        <v/>
      </c>
      <c r="AS10" s="92" t="str">
        <f>IF(ISBLANK($G10),"",IF(ISERROR(VLOOKUP($G10,'精肉企画書（写し）'!$D$4:$AA$21,20,FALSE)),"",VLOOKUP($G10,'精肉企画書（写し）'!$D$4:$AA$21,20,FALSE)))</f>
        <v>コープラスフーズ</v>
      </c>
      <c r="AT10" s="93" t="str">
        <f t="shared" si="1"/>
        <v>072132</v>
      </c>
      <c r="AU10" s="94" t="str">
        <f t="shared" si="2"/>
        <v>通常納品</v>
      </c>
      <c r="AX10" s="53"/>
      <c r="AY10" s="54"/>
    </row>
    <row r="11" spans="1:51" s="38" customFormat="1">
      <c r="A11" s="59">
        <v>8</v>
      </c>
      <c r="B11" s="69">
        <f t="shared" si="0"/>
        <v>45719</v>
      </c>
      <c r="C11" s="61">
        <f t="shared" si="3"/>
        <v>2</v>
      </c>
      <c r="D11" s="196" t="str">
        <f t="shared" si="4"/>
        <v>火</v>
      </c>
      <c r="E11" s="57"/>
      <c r="F11" s="57">
        <f>IF(月曜日!F11="","",月曜日!F11)</f>
        <v>537</v>
      </c>
      <c r="G11" s="58">
        <f>IF(ISBLANK($A11),"",IF(ISERROR(VLOOKUP($A11,'精肉企画書（写し）'!$A$4:$J$100,4,FALSE)),"",VLOOKUP($A11,'精肉企画書（写し）'!$A$4:$J$100,4,FALSE)))</f>
        <v>308488</v>
      </c>
      <c r="H11" s="58" t="str">
        <f>IF(ISBLANK($G11),"",IF(ISERROR(VLOOKUP($G11,'精肉企画書（写し）'!$D$4:$J$100,6,FALSE)),"",VLOOKUP($G11,'精肉企画書（写し）'!$D$4:$J$100,6,FALSE)))</f>
        <v>指定牛焼肉用厚切り（ﾛｰｽ(ｻﾞﾌﾞﾄﾝ）・ﾓﾓ）</v>
      </c>
      <c r="I11" s="58" t="str">
        <f>IF(ISBLANK($G11),"",IF(ISERROR(VLOOKUP($G11,'精肉企画書（写し）'!$D$4:$J$100,7,FALSE)),"",VLOOKUP($G11,'精肉企画書（写し）'!$D$4:$J$100,7,FALSE)))</f>
        <v>200ｇ(ﾛｰｽ100ｇ・ﾓﾓ100ｇ）</v>
      </c>
      <c r="J11" s="172">
        <f>IF(G11="","",VLOOKUP(G11,[1]書込!$A$5:$P$53,12,0))</f>
        <v>0</v>
      </c>
      <c r="K11" s="171">
        <f>IF($G11="","",IF(VLOOKUP($G11,'精肉企画書（写し）'!$D$4:$V$100,19,FALSE)="Ｃ",$L$1,IF(VLOOKUP($G11,'精肉企画書（写し）'!$D$4:$V$100,19,FALSE)="Ｆ",$N$1,"")))</f>
        <v>45732</v>
      </c>
      <c r="L11" s="171" t="str">
        <f>IF($G11="","",IF(VLOOKUP($G11,'精肉企画書（写し）'!$D$3:$V$100,19,FALSE)="Ｃ",$L$1,""))</f>
        <v/>
      </c>
      <c r="M11" s="60">
        <f>IF(J11="","",PRODUCT(VLOOKUP(G11,'精肉企画書（写し）'!$D$4:$AR$100,41,0),J11/1000))</f>
        <v>0</v>
      </c>
      <c r="N11" s="170" t="str">
        <f t="shared" si="5"/>
        <v>308488</v>
      </c>
      <c r="O11" s="206" t="str">
        <f>MIDB(Sheet1!D25,4,10)</f>
        <v/>
      </c>
      <c r="P11" s="206" t="str">
        <f>MIDB(Sheet1!E25,4,10)</f>
        <v/>
      </c>
      <c r="Q11" s="206" t="str">
        <f>MIDB(Sheet1!F25,4,10)</f>
        <v/>
      </c>
      <c r="R11" s="206" t="str">
        <f>MIDB(Sheet1!G25,4,10)</f>
        <v/>
      </c>
      <c r="S11" s="206" t="str">
        <f>MIDB(Sheet1!H25,4,10)</f>
        <v/>
      </c>
      <c r="T11" s="206" t="str">
        <f>MIDB(Sheet1!I25,4,10)</f>
        <v/>
      </c>
      <c r="U11" s="206" t="str">
        <f>MIDB(Sheet1!J25,4,10)</f>
        <v/>
      </c>
      <c r="V11" s="206" t="str">
        <f>MIDB(Sheet1!K25,4,10)</f>
        <v/>
      </c>
      <c r="W11" s="206" t="str">
        <f>MIDB(Sheet1!L25,4,10)</f>
        <v/>
      </c>
      <c r="X11" s="206" t="str">
        <f>MIDB(Sheet1!M25,4,10)</f>
        <v/>
      </c>
      <c r="Y11" s="206" t="str">
        <f>MIDB(Sheet1!N25,4,10)</f>
        <v/>
      </c>
      <c r="Z11" s="206" t="str">
        <f>MIDB(Sheet1!O25,4,10)</f>
        <v/>
      </c>
      <c r="AA11" s="206" t="str">
        <f>MIDB(Sheet1!P25,4,10)</f>
        <v/>
      </c>
      <c r="AB11" s="206" t="str">
        <f>MIDB(Sheet1!Q25,4,10)</f>
        <v/>
      </c>
      <c r="AC11" s="206" t="str">
        <f>MIDB(Sheet1!R25,4,10)</f>
        <v/>
      </c>
      <c r="AD11" s="206" t="str">
        <f>MIDB(Sheet1!S25,4,10)</f>
        <v/>
      </c>
      <c r="AE11" s="206" t="str">
        <f>MIDB(Sheet1!T25,4,10)</f>
        <v/>
      </c>
      <c r="AF11" s="206" t="str">
        <f>MIDB(Sheet1!U25,4,10)</f>
        <v/>
      </c>
      <c r="AG11" s="206" t="str">
        <f>MIDB(Sheet1!V25,4,10)</f>
        <v/>
      </c>
      <c r="AH11" s="206" t="str">
        <f>MIDB(Sheet1!W25,4,10)</f>
        <v/>
      </c>
      <c r="AI11" s="206" t="str">
        <f>MIDB(Sheet1!X25,4,10)</f>
        <v/>
      </c>
      <c r="AJ11" s="206" t="str">
        <f>MIDB(Sheet1!Y25,4,10)</f>
        <v/>
      </c>
      <c r="AK11" s="206" t="str">
        <f>MIDB(Sheet1!Z25,4,10)</f>
        <v/>
      </c>
      <c r="AL11" s="206" t="str">
        <f>MIDB(Sheet1!AA25,4,10)</f>
        <v/>
      </c>
      <c r="AM11" s="206" t="str">
        <f>MIDB(Sheet1!AB25,4,10)</f>
        <v/>
      </c>
      <c r="AN11" s="206" t="str">
        <f>MIDB(Sheet1!AC25,4,10)</f>
        <v/>
      </c>
      <c r="AO11" s="206" t="str">
        <f>MIDB(Sheet1!AD25,4,10)</f>
        <v/>
      </c>
      <c r="AP11" s="206" t="str">
        <f>MIDB(Sheet1!AE25,4,10)</f>
        <v/>
      </c>
      <c r="AQ11" s="206" t="str">
        <f>MIDB(Sheet1!AF25,4,10)</f>
        <v/>
      </c>
      <c r="AR11" s="206" t="str">
        <f>MIDB(Sheet1!AG25,4,10)</f>
        <v/>
      </c>
      <c r="AS11" s="92" t="str">
        <f>IF(ISBLANK($G11),"",IF(ISERROR(VLOOKUP($G11,'精肉企画書（写し）'!$D$4:$AA$21,20,FALSE)),"",VLOOKUP($G11,'精肉企画書（写し）'!$D$4:$AA$21,20,FALSE)))</f>
        <v>コープラスフーズ</v>
      </c>
      <c r="AT11" s="93" t="str">
        <f t="shared" si="1"/>
        <v>072132</v>
      </c>
      <c r="AU11" s="94" t="str">
        <f t="shared" si="2"/>
        <v>通常納品</v>
      </c>
      <c r="AX11" s="53"/>
      <c r="AY11" s="54"/>
    </row>
    <row r="12" spans="1:51" s="38" customFormat="1">
      <c r="A12" s="59">
        <v>9</v>
      </c>
      <c r="B12" s="69">
        <f t="shared" si="0"/>
        <v>45719</v>
      </c>
      <c r="C12" s="61">
        <f t="shared" si="3"/>
        <v>2</v>
      </c>
      <c r="D12" s="196" t="str">
        <f t="shared" si="4"/>
        <v>火</v>
      </c>
      <c r="E12" s="57"/>
      <c r="F12" s="57">
        <f>IF(月曜日!F12="","",月曜日!F12)</f>
        <v>530</v>
      </c>
      <c r="G12" s="58">
        <f>IF(ISBLANK($A12),"",IF(ISERROR(VLOOKUP($A12,'精肉企画書（写し）'!$A$4:$J$100,4,FALSE)),"",VLOOKUP($A12,'精肉企画書（写し）'!$A$4:$J$100,4,FALSE)))</f>
        <v>391277</v>
      </c>
      <c r="H12" s="58" t="str">
        <f>IF(ISBLANK($G12),"",IF(ISERROR(VLOOKUP($G12,'精肉企画書（写し）'!$D$4:$J$100,6,FALSE)),"",VLOOKUP($G12,'精肉企画書（写し）'!$D$4:$J$100,6,FALSE)))</f>
        <v>国産牛切落し焼肉用（ﾓﾓ）</v>
      </c>
      <c r="I12" s="58" t="str">
        <f>IF(ISBLANK($G12),"",IF(ISERROR(VLOOKUP($G12,'精肉企画書（写し）'!$D$4:$J$100,7,FALSE)),"",VLOOKUP($G12,'精肉企画書（写し）'!$D$4:$J$100,7,FALSE)))</f>
        <v>200g</v>
      </c>
      <c r="J12" s="172">
        <f>IF(G12="","",VLOOKUP(G12,[1]書込!$A$5:$P$53,12,0))</f>
        <v>10</v>
      </c>
      <c r="K12" s="171">
        <f>IF($G12="","",IF(VLOOKUP($G12,'精肉企画書（写し）'!$D$4:$V$100,19,FALSE)="Ｃ",$L$1,IF(VLOOKUP($G12,'精肉企画書（写し）'!$D$4:$V$100,19,FALSE)="Ｆ",$N$1,"")))</f>
        <v>45732</v>
      </c>
      <c r="L12" s="171">
        <v>45728</v>
      </c>
      <c r="M12" s="60">
        <f>IF(J12="","",PRODUCT(VLOOKUP(G12,'精肉企画書（写し）'!$D$4:$AR$100,41,0),J12/1000))</f>
        <v>2</v>
      </c>
      <c r="N12" s="170" t="str">
        <f t="shared" si="5"/>
        <v>391277250312</v>
      </c>
      <c r="O12" s="206" t="str">
        <f>MIDB(Sheet1!D26,4,10)</f>
        <v>1662632646</v>
      </c>
      <c r="P12" s="206" t="str">
        <f>MIDB(Sheet1!E26,4,10)</f>
        <v/>
      </c>
      <c r="Q12" s="206" t="str">
        <f>MIDB(Sheet1!F26,4,10)</f>
        <v/>
      </c>
      <c r="R12" s="206" t="str">
        <f>MIDB(Sheet1!G26,4,10)</f>
        <v/>
      </c>
      <c r="S12" s="206" t="str">
        <f>MIDB(Sheet1!H26,4,10)</f>
        <v/>
      </c>
      <c r="T12" s="206" t="str">
        <f>MIDB(Sheet1!I26,4,10)</f>
        <v/>
      </c>
      <c r="U12" s="206" t="str">
        <f>MIDB(Sheet1!J26,4,10)</f>
        <v/>
      </c>
      <c r="V12" s="206" t="str">
        <f>MIDB(Sheet1!K26,4,10)</f>
        <v/>
      </c>
      <c r="W12" s="206" t="str">
        <f>MIDB(Sheet1!L26,4,10)</f>
        <v/>
      </c>
      <c r="X12" s="206" t="str">
        <f>MIDB(Sheet1!M26,4,10)</f>
        <v/>
      </c>
      <c r="Y12" s="206" t="str">
        <f>MIDB(Sheet1!N26,4,10)</f>
        <v/>
      </c>
      <c r="Z12" s="206" t="str">
        <f>MIDB(Sheet1!O26,4,10)</f>
        <v/>
      </c>
      <c r="AA12" s="206" t="str">
        <f>MIDB(Sheet1!P26,4,10)</f>
        <v/>
      </c>
      <c r="AB12" s="206" t="str">
        <f>MIDB(Sheet1!Q26,4,10)</f>
        <v/>
      </c>
      <c r="AC12" s="206" t="str">
        <f>MIDB(Sheet1!R26,4,10)</f>
        <v/>
      </c>
      <c r="AD12" s="206" t="str">
        <f>MIDB(Sheet1!S26,4,10)</f>
        <v/>
      </c>
      <c r="AE12" s="206" t="str">
        <f>MIDB(Sheet1!T26,4,10)</f>
        <v/>
      </c>
      <c r="AF12" s="206" t="str">
        <f>MIDB(Sheet1!U26,4,10)</f>
        <v/>
      </c>
      <c r="AG12" s="206" t="str">
        <f>MIDB(Sheet1!V26,4,10)</f>
        <v/>
      </c>
      <c r="AH12" s="206" t="str">
        <f>MIDB(Sheet1!W26,4,10)</f>
        <v/>
      </c>
      <c r="AI12" s="206" t="str">
        <f>MIDB(Sheet1!X26,4,10)</f>
        <v/>
      </c>
      <c r="AJ12" s="206" t="str">
        <f>MIDB(Sheet1!Y26,4,10)</f>
        <v/>
      </c>
      <c r="AK12" s="206" t="str">
        <f>MIDB(Sheet1!Z26,4,10)</f>
        <v/>
      </c>
      <c r="AL12" s="206" t="str">
        <f>MIDB(Sheet1!AA26,4,10)</f>
        <v/>
      </c>
      <c r="AM12" s="206" t="str">
        <f>MIDB(Sheet1!AB26,4,10)</f>
        <v/>
      </c>
      <c r="AN12" s="206" t="str">
        <f>MIDB(Sheet1!AC26,4,10)</f>
        <v/>
      </c>
      <c r="AO12" s="206" t="str">
        <f>MIDB(Sheet1!AD26,4,10)</f>
        <v/>
      </c>
      <c r="AP12" s="206" t="str">
        <f>MIDB(Sheet1!AE26,4,10)</f>
        <v/>
      </c>
      <c r="AQ12" s="206" t="str">
        <f>MIDB(Sheet1!AF26,4,10)</f>
        <v/>
      </c>
      <c r="AR12" s="206" t="str">
        <f>MIDB(Sheet1!AG26,4,10)</f>
        <v/>
      </c>
      <c r="AS12" s="92" t="str">
        <f>IF(ISBLANK($G12),"",IF(ISERROR(VLOOKUP($G12,'精肉企画書（写し）'!$D$4:$AA$21,20,FALSE)),"",VLOOKUP($G12,'精肉企画書（写し）'!$D$4:$AA$21,20,FALSE)))</f>
        <v>コープラスフーズ</v>
      </c>
      <c r="AT12" s="93" t="str">
        <f t="shared" si="1"/>
        <v>072132</v>
      </c>
      <c r="AU12" s="94" t="str">
        <f t="shared" si="2"/>
        <v>通常納品</v>
      </c>
      <c r="AX12" s="53"/>
      <c r="AY12" s="54"/>
    </row>
    <row r="13" spans="1:51" s="38" customFormat="1">
      <c r="A13" s="59">
        <v>10</v>
      </c>
      <c r="B13" s="69">
        <f t="shared" si="0"/>
        <v>45719</v>
      </c>
      <c r="C13" s="61">
        <f t="shared" si="3"/>
        <v>2</v>
      </c>
      <c r="D13" s="196" t="str">
        <f t="shared" si="4"/>
        <v>火</v>
      </c>
      <c r="E13" s="57"/>
      <c r="F13" s="57">
        <f>IF(月曜日!F13="","",月曜日!F13)</f>
        <v>526</v>
      </c>
      <c r="G13" s="58">
        <f>IF(ISBLANK($A13),"",IF(ISERROR(VLOOKUP($A13,'精肉企画書（写し）'!$A$4:$J$100,4,FALSE)),"",VLOOKUP($A13,'精肉企画書（写し）'!$A$4:$J$100,4,FALSE)))</f>
        <v>303941</v>
      </c>
      <c r="H13" s="58" t="str">
        <f>IF(ISBLANK($G13),"",IF(ISERROR(VLOOKUP($G13,'精肉企画書（写し）'!$D$4:$J$100,6,FALSE)),"",VLOOKUP($G13,'精肉企画書（写し）'!$D$4:$J$100,6,FALSE)))</f>
        <v>国産牛すき焼用（ロース）</v>
      </c>
      <c r="I13" s="58" t="str">
        <f>IF(ISBLANK($G13),"",IF(ISERROR(VLOOKUP($G13,'精肉企画書（写し）'!$D$4:$J$100,7,FALSE)),"",VLOOKUP($G13,'精肉企画書（写し）'!$D$4:$J$100,7,FALSE)))</f>
        <v>150ｇ</v>
      </c>
      <c r="J13" s="172">
        <f>IF(G13="","",VLOOKUP(G13,[1]書込!$A$5:$P$53,12,0))</f>
        <v>3</v>
      </c>
      <c r="K13" s="171">
        <f>IF($G13="","",IF(VLOOKUP($G13,'精肉企画書（写し）'!$D$4:$V$100,19,FALSE)="Ｃ",$L$1,IF(VLOOKUP($G13,'精肉企画書（写し）'!$D$4:$V$100,19,FALSE)="Ｆ",$N$1,"")))</f>
        <v>45732</v>
      </c>
      <c r="L13" s="171">
        <v>45729</v>
      </c>
      <c r="M13" s="60">
        <f>IF(J13="","",PRODUCT(VLOOKUP(G13,'精肉企画書（写し）'!$D$4:$AR$100,41,0),J13/1000))</f>
        <v>0.45</v>
      </c>
      <c r="N13" s="170" t="str">
        <f t="shared" si="5"/>
        <v>303941250313</v>
      </c>
      <c r="O13" s="206" t="str">
        <f>MIDB(Sheet1!D27,4,10)</f>
        <v>1684206665</v>
      </c>
      <c r="P13" s="206" t="str">
        <f>MIDB(Sheet1!E27,4,10)</f>
        <v/>
      </c>
      <c r="Q13" s="206" t="str">
        <f>MIDB(Sheet1!F27,4,10)</f>
        <v/>
      </c>
      <c r="R13" s="206" t="str">
        <f>MIDB(Sheet1!G27,4,10)</f>
        <v/>
      </c>
      <c r="S13" s="206" t="str">
        <f>MIDB(Sheet1!H27,4,10)</f>
        <v/>
      </c>
      <c r="T13" s="206" t="str">
        <f>MIDB(Sheet1!I27,4,10)</f>
        <v/>
      </c>
      <c r="U13" s="206" t="str">
        <f>MIDB(Sheet1!J27,4,10)</f>
        <v/>
      </c>
      <c r="V13" s="206" t="str">
        <f>MIDB(Sheet1!K27,4,10)</f>
        <v/>
      </c>
      <c r="W13" s="206" t="str">
        <f>MIDB(Sheet1!L27,4,10)</f>
        <v/>
      </c>
      <c r="X13" s="206" t="str">
        <f>MIDB(Sheet1!M27,4,10)</f>
        <v/>
      </c>
      <c r="Y13" s="206" t="str">
        <f>MIDB(Sheet1!N27,4,10)</f>
        <v/>
      </c>
      <c r="Z13" s="206" t="str">
        <f>MIDB(Sheet1!O27,4,10)</f>
        <v/>
      </c>
      <c r="AA13" s="206" t="str">
        <f>MIDB(Sheet1!P27,4,10)</f>
        <v/>
      </c>
      <c r="AB13" s="206" t="str">
        <f>MIDB(Sheet1!Q27,4,10)</f>
        <v/>
      </c>
      <c r="AC13" s="206" t="str">
        <f>MIDB(Sheet1!R27,4,10)</f>
        <v/>
      </c>
      <c r="AD13" s="206" t="str">
        <f>MIDB(Sheet1!S27,4,10)</f>
        <v/>
      </c>
      <c r="AE13" s="206" t="str">
        <f>MIDB(Sheet1!T27,4,10)</f>
        <v/>
      </c>
      <c r="AF13" s="206" t="str">
        <f>MIDB(Sheet1!U27,4,10)</f>
        <v/>
      </c>
      <c r="AG13" s="206" t="str">
        <f>MIDB(Sheet1!V27,4,10)</f>
        <v/>
      </c>
      <c r="AH13" s="206" t="str">
        <f>MIDB(Sheet1!W27,4,10)</f>
        <v/>
      </c>
      <c r="AI13" s="206" t="str">
        <f>MIDB(Sheet1!X27,4,10)</f>
        <v/>
      </c>
      <c r="AJ13" s="206" t="str">
        <f>MIDB(Sheet1!Y27,4,10)</f>
        <v/>
      </c>
      <c r="AK13" s="206" t="str">
        <f>MIDB(Sheet1!Z27,4,10)</f>
        <v/>
      </c>
      <c r="AL13" s="206" t="str">
        <f>MIDB(Sheet1!AA27,4,10)</f>
        <v/>
      </c>
      <c r="AM13" s="206" t="str">
        <f>MIDB(Sheet1!AB27,4,10)</f>
        <v/>
      </c>
      <c r="AN13" s="206" t="str">
        <f>MIDB(Sheet1!AC27,4,10)</f>
        <v/>
      </c>
      <c r="AO13" s="206" t="str">
        <f>MIDB(Sheet1!AD27,4,10)</f>
        <v/>
      </c>
      <c r="AP13" s="206" t="str">
        <f>MIDB(Sheet1!AE27,4,10)</f>
        <v/>
      </c>
      <c r="AQ13" s="206" t="str">
        <f>MIDB(Sheet1!AF27,4,10)</f>
        <v/>
      </c>
      <c r="AR13" s="206" t="str">
        <f>MIDB(Sheet1!AG27,4,10)</f>
        <v/>
      </c>
      <c r="AS13" s="92" t="str">
        <f>IF(ISBLANK($G13),"",IF(ISERROR(VLOOKUP($G13,'精肉企画書（写し）'!$D$4:$AA$21,20,FALSE)),"",VLOOKUP($G13,'精肉企画書（写し）'!$D$4:$AA$21,20,FALSE)))</f>
        <v>コープラスフーズ</v>
      </c>
      <c r="AT13" s="93" t="str">
        <f t="shared" si="1"/>
        <v>072132</v>
      </c>
      <c r="AU13" s="94" t="str">
        <f t="shared" si="2"/>
        <v>通常納品</v>
      </c>
      <c r="AX13" s="53"/>
      <c r="AY13" s="54"/>
    </row>
    <row r="14" spans="1:51" s="38" customFormat="1">
      <c r="A14" s="59">
        <v>11</v>
      </c>
      <c r="B14" s="69">
        <f t="shared" si="0"/>
        <v>45719</v>
      </c>
      <c r="C14" s="61">
        <f t="shared" si="3"/>
        <v>2</v>
      </c>
      <c r="D14" s="196" t="str">
        <f t="shared" si="4"/>
        <v>火</v>
      </c>
      <c r="E14" s="57"/>
      <c r="F14" s="57">
        <f>IF(月曜日!F14="","",月曜日!F14)</f>
        <v>521</v>
      </c>
      <c r="G14" s="58">
        <f>IF(ISBLANK($A14),"",IF(ISERROR(VLOOKUP($A14,'精肉企画書（写し）'!$A$4:$J$100,4,FALSE)),"",VLOOKUP($A14,'精肉企画書（写し）'!$A$4:$J$100,4,FALSE)))</f>
        <v>307414</v>
      </c>
      <c r="H14" s="58" t="str">
        <f>IF(ISBLANK($G14),"",IF(ISERROR(VLOOKUP($G14,'精肉企画書（写し）'!$D$4:$J$100,6,FALSE)),"",VLOOKUP($G14,'精肉企画書（写し）'!$D$4:$J$100,6,FALSE)))</f>
        <v>国産牛こまぎれ(ﾊﾞﾗ凍結）</v>
      </c>
      <c r="I14" s="58" t="str">
        <f>IF(ISBLANK($G14),"",IF(ISERROR(VLOOKUP($G14,'精肉企画書（写し）'!$D$4:$J$100,7,FALSE)),"",VLOOKUP($G14,'精肉企画書（写し）'!$D$4:$J$100,7,FALSE)))</f>
        <v>270ｇ</v>
      </c>
      <c r="J14" s="172">
        <f>IF(G14="","",VLOOKUP(G14,[1]書込!$A$5:$P$53,12,0))</f>
        <v>46</v>
      </c>
      <c r="K14" s="171">
        <f>IF($G14="","",IF(VLOOKUP($G14,'精肉企画書（写し）'!$D$4:$V$100,19,FALSE)="Ｃ",$L$1,IF(VLOOKUP($G14,'精肉企画書（写し）'!$D$4:$V$100,19,FALSE)="Ｆ",$N$1,"")))</f>
        <v>45732</v>
      </c>
      <c r="L14" s="171">
        <v>45729</v>
      </c>
      <c r="M14" s="60">
        <f>IF(J14="","",PRODUCT(VLOOKUP(G14,'精肉企画書（写し）'!$D$4:$AR$100,41,0),J14/1000))</f>
        <v>12.42</v>
      </c>
      <c r="N14" s="170" t="str">
        <f t="shared" si="5"/>
        <v>307414250313</v>
      </c>
      <c r="O14" s="198" t="str">
        <f>MIDB(Sheet1!D28,4,10)</f>
        <v>1617113428</v>
      </c>
      <c r="P14" s="198" t="str">
        <f>MIDB(Sheet1!E28,4,10)</f>
        <v>1395194954</v>
      </c>
      <c r="Q14" s="198" t="str">
        <f>MIDB(Sheet1!F28,4,10)</f>
        <v>1617113428</v>
      </c>
      <c r="R14" s="198" t="str">
        <f>MIDB(Sheet1!G28,4,10)</f>
        <v>1625813259</v>
      </c>
      <c r="S14" s="198" t="str">
        <f>MIDB(Sheet1!H28,4,10)</f>
        <v/>
      </c>
      <c r="T14" s="198" t="str">
        <f>MIDB(Sheet1!I28,4,10)</f>
        <v/>
      </c>
      <c r="U14" s="198" t="str">
        <f>MIDB(Sheet1!J28,4,10)</f>
        <v/>
      </c>
      <c r="V14" s="198" t="str">
        <f>MIDB(Sheet1!K28,4,10)</f>
        <v/>
      </c>
      <c r="W14" s="198" t="str">
        <f>MIDB(Sheet1!L28,4,10)</f>
        <v/>
      </c>
      <c r="X14" s="198" t="str">
        <f>MIDB(Sheet1!M28,4,10)</f>
        <v/>
      </c>
      <c r="Y14" s="198" t="str">
        <f>MIDB(Sheet1!N28,4,10)</f>
        <v/>
      </c>
      <c r="Z14" s="198" t="str">
        <f>MIDB(Sheet1!O28,4,10)</f>
        <v/>
      </c>
      <c r="AA14" s="198" t="str">
        <f>MIDB(Sheet1!P28,4,10)</f>
        <v/>
      </c>
      <c r="AB14" s="198" t="str">
        <f>MIDB(Sheet1!Q28,4,10)</f>
        <v/>
      </c>
      <c r="AC14" s="198" t="str">
        <f>MIDB(Sheet1!R28,4,10)</f>
        <v/>
      </c>
      <c r="AD14" s="198" t="str">
        <f>MIDB(Sheet1!S28,4,10)</f>
        <v/>
      </c>
      <c r="AE14" s="198" t="str">
        <f>MIDB(Sheet1!T28,4,10)</f>
        <v/>
      </c>
      <c r="AF14" s="198" t="str">
        <f>MIDB(Sheet1!U28,4,10)</f>
        <v/>
      </c>
      <c r="AG14" s="198" t="str">
        <f>MIDB(Sheet1!V28,4,10)</f>
        <v/>
      </c>
      <c r="AH14" s="198" t="str">
        <f>MIDB(Sheet1!W28,4,10)</f>
        <v/>
      </c>
      <c r="AI14" s="198" t="str">
        <f>MIDB(Sheet1!X28,4,10)</f>
        <v/>
      </c>
      <c r="AJ14" s="198" t="str">
        <f>MIDB(Sheet1!Y28,4,10)</f>
        <v/>
      </c>
      <c r="AK14" s="198" t="str">
        <f>MIDB(Sheet1!Z28,4,10)</f>
        <v/>
      </c>
      <c r="AL14" s="198" t="str">
        <f>MIDB(Sheet1!AA28,4,10)</f>
        <v/>
      </c>
      <c r="AM14" s="198" t="str">
        <f>MIDB(Sheet1!AB28,4,10)</f>
        <v/>
      </c>
      <c r="AN14" s="198" t="str">
        <f>MIDB(Sheet1!AC28,4,10)</f>
        <v/>
      </c>
      <c r="AO14" s="198" t="str">
        <f>MIDB(Sheet1!AD28,4,10)</f>
        <v/>
      </c>
      <c r="AP14" s="198" t="str">
        <f>MIDB(Sheet1!AE28,4,10)</f>
        <v/>
      </c>
      <c r="AQ14" s="198" t="str">
        <f>MIDB(Sheet1!AF28,4,10)</f>
        <v/>
      </c>
      <c r="AR14" s="198" t="str">
        <f>MIDB(Sheet1!AG28,4,10)</f>
        <v/>
      </c>
      <c r="AS14" s="92" t="str">
        <f>IF(ISBLANK($G14),"",IF(ISERROR(VLOOKUP($G14,'精肉企画書（写し）'!$D$4:$AA$21,20,FALSE)),"",VLOOKUP($G14,'精肉企画書（写し）'!$D$4:$AA$21,20,FALSE)))</f>
        <v>コープラスフーズ</v>
      </c>
      <c r="AT14" s="93" t="str">
        <f t="shared" si="1"/>
        <v>072132</v>
      </c>
      <c r="AU14" s="94" t="str">
        <f t="shared" si="2"/>
        <v>通常納品</v>
      </c>
      <c r="AX14" s="53"/>
      <c r="AY14" s="54"/>
    </row>
    <row r="15" spans="1:51" s="38" customFormat="1">
      <c r="A15" s="59">
        <v>12</v>
      </c>
      <c r="B15" s="69" t="str">
        <f t="shared" si="0"/>
        <v/>
      </c>
      <c r="C15" s="61" t="str">
        <f t="shared" si="3"/>
        <v/>
      </c>
      <c r="D15" s="196" t="str">
        <f t="shared" si="4"/>
        <v/>
      </c>
      <c r="E15" s="57"/>
      <c r="F15" s="57" t="str">
        <f>IF(月曜日!F15="","",月曜日!F15)</f>
        <v/>
      </c>
      <c r="G15" s="58" t="str">
        <f>IF(ISBLANK($A15),"",IF(ISERROR(VLOOKUP($A15,'精肉企画書（写し）'!$A$4:$J$100,4,FALSE)),"",VLOOKUP($A15,'精肉企画書（写し）'!$A$4:$J$100,4,FALSE)))</f>
        <v/>
      </c>
      <c r="H15" s="58" t="str">
        <f>IF(ISBLANK($G15),"",IF(ISERROR(VLOOKUP($G15,'精肉企画書（写し）'!$D$4:$J$100,6,FALSE)),"",VLOOKUP($G15,'精肉企画書（写し）'!$D$4:$J$100,6,FALSE)))</f>
        <v/>
      </c>
      <c r="I15" s="58" t="str">
        <f>IF(ISBLANK($G15),"",IF(ISERROR(VLOOKUP($G15,'精肉企画書（写し）'!$D$4:$J$100,7,FALSE)),"",VLOOKUP($G15,'精肉企画書（写し）'!$D$4:$J$100,7,FALSE)))</f>
        <v/>
      </c>
      <c r="J15" s="172" t="str">
        <f>IF(G15="","",VLOOKUP(G15,[1]書込!$A$5:$P$53,12,0))</f>
        <v/>
      </c>
      <c r="K15" s="171" t="str">
        <f>IF($G15="","",IF(VLOOKUP($G15,'精肉企画書（写し）'!$D$4:$V$100,19,FALSE)="Ｃ",$L$1,IF(VLOOKUP($G15,'精肉企画書（写し）'!$D$4:$V$100,19,FALSE)="Ｆ",$N$1,"")))</f>
        <v/>
      </c>
      <c r="L15" s="171" t="str">
        <f>IF($G15="","",IF(VLOOKUP($G15,'精肉企画書（写し）'!$D$3:$V$100,19,FALSE)="Ｃ",$L$1,""))</f>
        <v/>
      </c>
      <c r="M15" s="60" t="str">
        <f>IF(J15="","",PRODUCT(VLOOKUP(G15,'精肉企画書（写し）'!$D$4:$AR$100,41,0),J15/1000))</f>
        <v/>
      </c>
      <c r="N15" s="170" t="str">
        <f t="shared" si="5"/>
        <v/>
      </c>
      <c r="O15" s="198" t="str">
        <f>MIDB(Sheet1!D29,4,10)</f>
        <v/>
      </c>
      <c r="P15" s="198" t="str">
        <f>MIDB(Sheet1!E29,4,10)</f>
        <v/>
      </c>
      <c r="Q15" s="198" t="str">
        <f>MIDB(Sheet1!F29,4,10)</f>
        <v/>
      </c>
      <c r="R15" s="198" t="str">
        <f>MIDB(Sheet1!G29,4,10)</f>
        <v/>
      </c>
      <c r="S15" s="198" t="str">
        <f>MIDB(Sheet1!H29,4,10)</f>
        <v/>
      </c>
      <c r="T15" s="198" t="str">
        <f>MIDB(Sheet1!I29,4,10)</f>
        <v/>
      </c>
      <c r="U15" s="198" t="str">
        <f>MIDB(Sheet1!J29,4,10)</f>
        <v/>
      </c>
      <c r="V15" s="198" t="str">
        <f>MIDB(Sheet1!K29,4,10)</f>
        <v/>
      </c>
      <c r="W15" s="198" t="str">
        <f>MIDB(Sheet1!L29,4,10)</f>
        <v/>
      </c>
      <c r="X15" s="198" t="str">
        <f>MIDB(Sheet1!M29,4,10)</f>
        <v/>
      </c>
      <c r="Y15" s="198" t="str">
        <f>MIDB(Sheet1!N29,4,10)</f>
        <v/>
      </c>
      <c r="Z15" s="198" t="str">
        <f>MIDB(Sheet1!O29,4,10)</f>
        <v/>
      </c>
      <c r="AA15" s="198" t="str">
        <f>MIDB(Sheet1!P29,4,10)</f>
        <v/>
      </c>
      <c r="AB15" s="198" t="str">
        <f>MIDB(Sheet1!Q29,4,10)</f>
        <v/>
      </c>
      <c r="AC15" s="198" t="str">
        <f>MIDB(Sheet1!R29,4,10)</f>
        <v/>
      </c>
      <c r="AD15" s="198" t="str">
        <f>MIDB(Sheet1!S29,4,10)</f>
        <v/>
      </c>
      <c r="AE15" s="198" t="str">
        <f>MIDB(Sheet1!T29,4,10)</f>
        <v/>
      </c>
      <c r="AF15" s="198" t="str">
        <f>MIDB(Sheet1!U29,4,10)</f>
        <v/>
      </c>
      <c r="AG15" s="198" t="str">
        <f>MIDB(Sheet1!V29,4,10)</f>
        <v/>
      </c>
      <c r="AH15" s="198" t="str">
        <f>MIDB(Sheet1!W29,4,10)</f>
        <v/>
      </c>
      <c r="AI15" s="198" t="str">
        <f>MIDB(Sheet1!X29,4,10)</f>
        <v/>
      </c>
      <c r="AJ15" s="198" t="str">
        <f>MIDB(Sheet1!Y29,4,10)</f>
        <v/>
      </c>
      <c r="AK15" s="198" t="str">
        <f>MIDB(Sheet1!Z29,4,10)</f>
        <v/>
      </c>
      <c r="AL15" s="198" t="str">
        <f>MIDB(Sheet1!AA29,4,10)</f>
        <v/>
      </c>
      <c r="AM15" s="198" t="str">
        <f>MIDB(Sheet1!AB29,4,10)</f>
        <v/>
      </c>
      <c r="AN15" s="198" t="str">
        <f>MIDB(Sheet1!AC29,4,10)</f>
        <v/>
      </c>
      <c r="AO15" s="198" t="str">
        <f>MIDB(Sheet1!AD29,4,10)</f>
        <v/>
      </c>
      <c r="AP15" s="198" t="str">
        <f>MIDB(Sheet1!AE29,4,10)</f>
        <v/>
      </c>
      <c r="AQ15" s="198" t="str">
        <f>MIDB(Sheet1!AF29,4,10)</f>
        <v/>
      </c>
      <c r="AR15" s="198" t="str">
        <f>MIDB(Sheet1!AG29,4,10)</f>
        <v/>
      </c>
      <c r="AS15" s="92" t="str">
        <f>IF(ISBLANK($G15),"",IF(ISERROR(VLOOKUP($G15,'精肉企画書（写し）'!$D$4:$AA$21,20,FALSE)),"",VLOOKUP($G15,'精肉企画書（写し）'!$D$4:$AA$21,20,FALSE)))</f>
        <v/>
      </c>
      <c r="AT15" s="93" t="str">
        <f t="shared" si="1"/>
        <v/>
      </c>
      <c r="AU15" s="94" t="str">
        <f t="shared" si="2"/>
        <v/>
      </c>
      <c r="AX15" s="53"/>
      <c r="AY15" s="54"/>
    </row>
    <row r="16" spans="1:51" s="38" customFormat="1">
      <c r="A16" s="59">
        <v>13</v>
      </c>
      <c r="B16" s="69" t="str">
        <f t="shared" si="0"/>
        <v/>
      </c>
      <c r="C16" s="61" t="str">
        <f t="shared" si="3"/>
        <v/>
      </c>
      <c r="D16" s="196" t="str">
        <f t="shared" si="4"/>
        <v/>
      </c>
      <c r="E16" s="57"/>
      <c r="F16" s="57" t="str">
        <f>IF(月曜日!F16="","",月曜日!F16)</f>
        <v/>
      </c>
      <c r="G16" s="58" t="str">
        <f>IF(ISBLANK($A16),"",IF(ISERROR(VLOOKUP($A16,'精肉企画書（写し）'!$A$4:$J$100,4,FALSE)),"",VLOOKUP($A16,'精肉企画書（写し）'!$A$4:$J$100,4,FALSE)))</f>
        <v/>
      </c>
      <c r="H16" s="58" t="str">
        <f>IF(ISBLANK($G16),"",IF(ISERROR(VLOOKUP($G16,'精肉企画書（写し）'!$D$4:$J$100,6,FALSE)),"",VLOOKUP($G16,'精肉企画書（写し）'!$D$4:$J$100,6,FALSE)))</f>
        <v/>
      </c>
      <c r="I16" s="58" t="str">
        <f>IF(ISBLANK($G16),"",IF(ISERROR(VLOOKUP($G16,'精肉企画書（写し）'!$D$4:$J$100,7,FALSE)),"",VLOOKUP($G16,'精肉企画書（写し）'!$D$4:$J$100,7,FALSE)))</f>
        <v/>
      </c>
      <c r="J16" s="172" t="str">
        <f>IF(G16="","",VLOOKUP(G16,[1]書込!$A$5:$P$53,12,0))</f>
        <v/>
      </c>
      <c r="K16" s="171" t="str">
        <f>IF($G16="","",IF(VLOOKUP($G16,'精肉企画書（写し）'!$D$4:$V$100,19,FALSE)="Ｃ",$L$1,IF(VLOOKUP($G16,'精肉企画書（写し）'!$D$4:$V$100,19,FALSE)="Ｆ",$N$1,"")))</f>
        <v/>
      </c>
      <c r="L16" s="171" t="str">
        <f>IF($G16="","",IF(VLOOKUP($G16,'精肉企画書（写し）'!$D$3:$V$100,19,FALSE)="Ｃ",$L$1,""))</f>
        <v/>
      </c>
      <c r="M16" s="60" t="str">
        <f>IF(J16="","",PRODUCT(VLOOKUP(G16,'精肉企画書（写し）'!$D$4:$AR$100,41,0),J16/1000))</f>
        <v/>
      </c>
      <c r="N16" s="170" t="str">
        <f t="shared" si="5"/>
        <v/>
      </c>
      <c r="O16" s="198" t="str">
        <f>MIDB(Sheet1!D30,4,10)</f>
        <v/>
      </c>
      <c r="P16" s="198" t="str">
        <f>MIDB(Sheet1!E30,4,10)</f>
        <v/>
      </c>
      <c r="Q16" s="198" t="str">
        <f>MIDB(Sheet1!F30,4,10)</f>
        <v/>
      </c>
      <c r="R16" s="198" t="str">
        <f>MIDB(Sheet1!G30,4,10)</f>
        <v/>
      </c>
      <c r="S16" s="198" t="str">
        <f>MIDB(Sheet1!H30,4,10)</f>
        <v/>
      </c>
      <c r="T16" s="198" t="str">
        <f>MIDB(Sheet1!I30,4,10)</f>
        <v/>
      </c>
      <c r="U16" s="198" t="str">
        <f>MIDB(Sheet1!J30,4,10)</f>
        <v/>
      </c>
      <c r="V16" s="198" t="str">
        <f>MIDB(Sheet1!K30,4,10)</f>
        <v/>
      </c>
      <c r="W16" s="198" t="str">
        <f>MIDB(Sheet1!L30,4,10)</f>
        <v/>
      </c>
      <c r="X16" s="198" t="str">
        <f>MIDB(Sheet1!M30,4,10)</f>
        <v/>
      </c>
      <c r="Y16" s="198" t="str">
        <f>MIDB(Sheet1!N30,4,10)</f>
        <v/>
      </c>
      <c r="Z16" s="198" t="str">
        <f>MIDB(Sheet1!O30,4,10)</f>
        <v/>
      </c>
      <c r="AA16" s="198" t="str">
        <f>MIDB(Sheet1!P30,4,10)</f>
        <v/>
      </c>
      <c r="AB16" s="198" t="str">
        <f>MIDB(Sheet1!Q30,4,10)</f>
        <v/>
      </c>
      <c r="AC16" s="198" t="str">
        <f>MIDB(Sheet1!R30,4,10)</f>
        <v/>
      </c>
      <c r="AD16" s="198" t="str">
        <f>MIDB(Sheet1!S30,4,10)</f>
        <v/>
      </c>
      <c r="AE16" s="198" t="str">
        <f>MIDB(Sheet1!T30,4,10)</f>
        <v/>
      </c>
      <c r="AF16" s="198" t="str">
        <f>MIDB(Sheet1!U30,4,10)</f>
        <v/>
      </c>
      <c r="AG16" s="198" t="str">
        <f>MIDB(Sheet1!V30,4,10)</f>
        <v/>
      </c>
      <c r="AH16" s="198" t="str">
        <f>MIDB(Sheet1!W30,4,10)</f>
        <v/>
      </c>
      <c r="AI16" s="198" t="str">
        <f>MIDB(Sheet1!X30,4,10)</f>
        <v/>
      </c>
      <c r="AJ16" s="198" t="str">
        <f>MIDB(Sheet1!Y30,4,10)</f>
        <v/>
      </c>
      <c r="AK16" s="198" t="str">
        <f>MIDB(Sheet1!Z30,4,10)</f>
        <v/>
      </c>
      <c r="AL16" s="198" t="str">
        <f>MIDB(Sheet1!AA30,4,10)</f>
        <v/>
      </c>
      <c r="AM16" s="198" t="str">
        <f>MIDB(Sheet1!AB30,4,10)</f>
        <v/>
      </c>
      <c r="AN16" s="198" t="str">
        <f>MIDB(Sheet1!AC30,4,10)</f>
        <v/>
      </c>
      <c r="AO16" s="198" t="str">
        <f>MIDB(Sheet1!AD30,4,10)</f>
        <v/>
      </c>
      <c r="AP16" s="198" t="str">
        <f>MIDB(Sheet1!AE30,4,10)</f>
        <v/>
      </c>
      <c r="AQ16" s="198" t="str">
        <f>MIDB(Sheet1!AF30,4,10)</f>
        <v/>
      </c>
      <c r="AR16" s="198" t="str">
        <f>MIDB(Sheet1!AG30,4,10)</f>
        <v/>
      </c>
      <c r="AS16" s="92" t="str">
        <f>IF(ISBLANK($G16),"",IF(ISERROR(VLOOKUP($G16,'精肉企画書（写し）'!$D$4:$AA$21,20,FALSE)),"",VLOOKUP($G16,'精肉企画書（写し）'!$D$4:$AA$21,20,FALSE)))</f>
        <v/>
      </c>
      <c r="AT16" s="93" t="str">
        <f t="shared" si="1"/>
        <v/>
      </c>
      <c r="AU16" s="94" t="str">
        <f t="shared" si="2"/>
        <v/>
      </c>
    </row>
    <row r="17" spans="1:51" s="38" customFormat="1">
      <c r="A17" s="59">
        <v>14</v>
      </c>
      <c r="B17" s="69" t="str">
        <f t="shared" si="0"/>
        <v/>
      </c>
      <c r="C17" s="61" t="str">
        <f t="shared" si="3"/>
        <v/>
      </c>
      <c r="D17" s="196" t="str">
        <f t="shared" si="4"/>
        <v/>
      </c>
      <c r="E17" s="57"/>
      <c r="F17" s="57" t="str">
        <f>IF(月曜日!F17="","",月曜日!F17)</f>
        <v/>
      </c>
      <c r="G17" s="58" t="str">
        <f>IF(ISBLANK($A17),"",IF(ISERROR(VLOOKUP($A17,'精肉企画書（写し）'!$A$4:$J$100,4,FALSE)),"",VLOOKUP($A17,'精肉企画書（写し）'!$A$4:$J$100,4,FALSE)))</f>
        <v/>
      </c>
      <c r="H17" s="58" t="str">
        <f>IF(ISBLANK($G17),"",IF(ISERROR(VLOOKUP($G17,'精肉企画書（写し）'!$D$4:$J$100,6,FALSE)),"",VLOOKUP($G17,'精肉企画書（写し）'!$D$4:$J$100,6,FALSE)))</f>
        <v/>
      </c>
      <c r="I17" s="58" t="str">
        <f>IF(ISBLANK($G17),"",IF(ISERROR(VLOOKUP($G17,'精肉企画書（写し）'!$D$4:$J$100,7,FALSE)),"",VLOOKUP($G17,'精肉企画書（写し）'!$D$4:$J$100,7,FALSE)))</f>
        <v/>
      </c>
      <c r="J17" s="172" t="str">
        <f>IF(G17="","",VLOOKUP(G17,[1]書込!$A$5:$P$53,12,0))</f>
        <v/>
      </c>
      <c r="K17" s="171" t="str">
        <f>IF($G17="","",IF(VLOOKUP($G17,'精肉企画書（写し）'!$D$4:$V$100,19,FALSE)="Ｃ",$L$1,IF(VLOOKUP($G17,'精肉企画書（写し）'!$D$4:$V$100,19,FALSE)="Ｆ",$N$1,"")))</f>
        <v/>
      </c>
      <c r="L17" s="171" t="str">
        <f>IF($G17="","",IF(VLOOKUP($G17,'精肉企画書（写し）'!$D$3:$V$100,19,FALSE)="Ｃ",$L$1,""))</f>
        <v/>
      </c>
      <c r="M17" s="60" t="str">
        <f>IF(J17="","",PRODUCT(VLOOKUP(G17,'精肉企画書（写し）'!$D$4:$AR$100,41,0),J17/1000))</f>
        <v/>
      </c>
      <c r="N17" s="170" t="str">
        <f t="shared" si="5"/>
        <v/>
      </c>
      <c r="O17" s="198" t="str">
        <f>MIDB(Sheet1!D31,4,10)</f>
        <v/>
      </c>
      <c r="P17" s="198" t="str">
        <f>MIDB(Sheet1!E31,4,10)</f>
        <v/>
      </c>
      <c r="Q17" s="198" t="str">
        <f>MIDB(Sheet1!F31,4,10)</f>
        <v/>
      </c>
      <c r="R17" s="198" t="str">
        <f>MIDB(Sheet1!G31,4,10)</f>
        <v/>
      </c>
      <c r="S17" s="198" t="str">
        <f>MIDB(Sheet1!H31,4,10)</f>
        <v/>
      </c>
      <c r="T17" s="198" t="str">
        <f>MIDB(Sheet1!I31,4,10)</f>
        <v/>
      </c>
      <c r="U17" s="198" t="str">
        <f>MIDB(Sheet1!J31,4,10)</f>
        <v/>
      </c>
      <c r="V17" s="198" t="str">
        <f>MIDB(Sheet1!K31,4,10)</f>
        <v/>
      </c>
      <c r="W17" s="198" t="str">
        <f>MIDB(Sheet1!L31,4,10)</f>
        <v/>
      </c>
      <c r="X17" s="198" t="str">
        <f>MIDB(Sheet1!M31,4,10)</f>
        <v/>
      </c>
      <c r="Y17" s="198" t="str">
        <f>MIDB(Sheet1!N31,4,10)</f>
        <v/>
      </c>
      <c r="Z17" s="198" t="str">
        <f>MIDB(Sheet1!O31,4,10)</f>
        <v/>
      </c>
      <c r="AA17" s="198" t="str">
        <f>MIDB(Sheet1!P31,4,10)</f>
        <v/>
      </c>
      <c r="AB17" s="198" t="str">
        <f>MIDB(Sheet1!Q31,4,10)</f>
        <v/>
      </c>
      <c r="AC17" s="198" t="str">
        <f>MIDB(Sheet1!R31,4,10)</f>
        <v/>
      </c>
      <c r="AD17" s="198" t="str">
        <f>MIDB(Sheet1!S31,4,10)</f>
        <v/>
      </c>
      <c r="AE17" s="198" t="str">
        <f>MIDB(Sheet1!T31,4,10)</f>
        <v/>
      </c>
      <c r="AF17" s="198" t="str">
        <f>MIDB(Sheet1!U31,4,10)</f>
        <v/>
      </c>
      <c r="AG17" s="198" t="str">
        <f>MIDB(Sheet1!V31,4,10)</f>
        <v/>
      </c>
      <c r="AH17" s="198" t="str">
        <f>MIDB(Sheet1!W31,4,10)</f>
        <v/>
      </c>
      <c r="AI17" s="198" t="str">
        <f>MIDB(Sheet1!X31,4,10)</f>
        <v/>
      </c>
      <c r="AJ17" s="198" t="str">
        <f>MIDB(Sheet1!Y31,4,10)</f>
        <v/>
      </c>
      <c r="AK17" s="198" t="str">
        <f>MIDB(Sheet1!Z31,4,10)</f>
        <v/>
      </c>
      <c r="AL17" s="198" t="str">
        <f>MIDB(Sheet1!AA31,4,10)</f>
        <v/>
      </c>
      <c r="AM17" s="198" t="str">
        <f>MIDB(Sheet1!AB31,4,10)</f>
        <v/>
      </c>
      <c r="AN17" s="198" t="str">
        <f>MIDB(Sheet1!AC31,4,10)</f>
        <v/>
      </c>
      <c r="AO17" s="198" t="str">
        <f>MIDB(Sheet1!AD31,4,10)</f>
        <v/>
      </c>
      <c r="AP17" s="198" t="str">
        <f>MIDB(Sheet1!AE31,4,10)</f>
        <v/>
      </c>
      <c r="AQ17" s="198" t="str">
        <f>MIDB(Sheet1!AF31,4,10)</f>
        <v/>
      </c>
      <c r="AR17" s="198" t="str">
        <f>MIDB(Sheet1!AG31,4,10)</f>
        <v/>
      </c>
      <c r="AS17" s="92" t="str">
        <f>IF(ISBLANK($G17),"",IF(ISERROR(VLOOKUP($G17,'精肉企画書（写し）'!$D$4:$AA$21,20,FALSE)),"",VLOOKUP($G17,'精肉企画書（写し）'!$D$4:$AA$21,20,FALSE)))</f>
        <v/>
      </c>
      <c r="AT17" s="93" t="str">
        <f t="shared" si="1"/>
        <v/>
      </c>
      <c r="AU17" s="94" t="str">
        <f t="shared" si="2"/>
        <v/>
      </c>
      <c r="AX17" s="31" t="s">
        <v>61</v>
      </c>
    </row>
    <row r="18" spans="1:51" s="38" customFormat="1">
      <c r="A18" s="59">
        <v>15</v>
      </c>
      <c r="B18" s="69" t="str">
        <f t="shared" si="0"/>
        <v/>
      </c>
      <c r="C18" s="61" t="str">
        <f t="shared" si="3"/>
        <v/>
      </c>
      <c r="D18" s="196" t="str">
        <f t="shared" si="4"/>
        <v/>
      </c>
      <c r="E18" s="57"/>
      <c r="F18" s="57" t="str">
        <f>IF(月曜日!F18="","",月曜日!F18)</f>
        <v/>
      </c>
      <c r="G18" s="58" t="str">
        <f>IF(ISBLANK($A18),"",IF(ISERROR(VLOOKUP($A18,'精肉企画書（写し）'!$A$4:$J$100,4,FALSE)),"",VLOOKUP($A18,'精肉企画書（写し）'!$A$4:$J$100,4,FALSE)))</f>
        <v/>
      </c>
      <c r="H18" s="58" t="str">
        <f>IF(ISBLANK($G18),"",IF(ISERROR(VLOOKUP($G18,'精肉企画書（写し）'!$D$4:$J$100,6,FALSE)),"",VLOOKUP($G18,'精肉企画書（写し）'!$D$4:$J$100,6,FALSE)))</f>
        <v/>
      </c>
      <c r="I18" s="58" t="str">
        <f>IF(ISBLANK($G18),"",IF(ISERROR(VLOOKUP($G18,'精肉企画書（写し）'!$D$4:$J$100,7,FALSE)),"",VLOOKUP($G18,'精肉企画書（写し）'!$D$4:$J$100,7,FALSE)))</f>
        <v/>
      </c>
      <c r="J18" s="172" t="str">
        <f>IF(G18="","",VLOOKUP(G18,[1]書込!$A$5:$P$53,12,0))</f>
        <v/>
      </c>
      <c r="K18" s="171" t="str">
        <f>IF($G18="","",IF(VLOOKUP($G18,'精肉企画書（写し）'!$D$4:$V$100,19,FALSE)="Ｃ",$L$1,IF(VLOOKUP($G18,'精肉企画書（写し）'!$D$4:$V$100,19,FALSE)="Ｆ",$N$1,"")))</f>
        <v/>
      </c>
      <c r="L18" s="171" t="str">
        <f>IF($G18="","",IF(VLOOKUP($G18,'精肉企画書（写し）'!$D$3:$V$100,19,FALSE)="Ｃ",$L$1,""))</f>
        <v/>
      </c>
      <c r="M18" s="60" t="str">
        <f>IF(J18="","",PRODUCT(VLOOKUP(G18,'精肉企画書（写し）'!$D$4:$AR$100,41,0),J18/1000))</f>
        <v/>
      </c>
      <c r="N18" s="170" t="str">
        <f t="shared" si="5"/>
        <v/>
      </c>
      <c r="O18" s="198" t="str">
        <f>MIDB(Sheet1!D32,4,10)</f>
        <v/>
      </c>
      <c r="P18" s="198" t="str">
        <f>MIDB(Sheet1!E32,4,10)</f>
        <v/>
      </c>
      <c r="Q18" s="198" t="str">
        <f>MIDB(Sheet1!F32,4,10)</f>
        <v/>
      </c>
      <c r="R18" s="198" t="str">
        <f>MIDB(Sheet1!G32,4,10)</f>
        <v/>
      </c>
      <c r="S18" s="198" t="str">
        <f>MIDB(Sheet1!H32,4,10)</f>
        <v/>
      </c>
      <c r="T18" s="198" t="str">
        <f>MIDB(Sheet1!I32,4,10)</f>
        <v/>
      </c>
      <c r="U18" s="198" t="str">
        <f>MIDB(Sheet1!J32,4,10)</f>
        <v/>
      </c>
      <c r="V18" s="198" t="str">
        <f>MIDB(Sheet1!K32,4,10)</f>
        <v/>
      </c>
      <c r="W18" s="198" t="str">
        <f>MIDB(Sheet1!L32,4,10)</f>
        <v/>
      </c>
      <c r="X18" s="198" t="str">
        <f>MIDB(Sheet1!M32,4,10)</f>
        <v/>
      </c>
      <c r="Y18" s="198" t="str">
        <f>MIDB(Sheet1!N32,4,10)</f>
        <v/>
      </c>
      <c r="Z18" s="198" t="str">
        <f>MIDB(Sheet1!O32,4,10)</f>
        <v/>
      </c>
      <c r="AA18" s="198" t="str">
        <f>MIDB(Sheet1!P32,4,10)</f>
        <v/>
      </c>
      <c r="AB18" s="198" t="str">
        <f>MIDB(Sheet1!Q32,4,10)</f>
        <v/>
      </c>
      <c r="AC18" s="198" t="str">
        <f>MIDB(Sheet1!R32,4,10)</f>
        <v/>
      </c>
      <c r="AD18" s="198" t="str">
        <f>MIDB(Sheet1!S32,4,10)</f>
        <v/>
      </c>
      <c r="AE18" s="198" t="str">
        <f>MIDB(Sheet1!T32,4,10)</f>
        <v/>
      </c>
      <c r="AF18" s="198" t="str">
        <f>MIDB(Sheet1!U32,4,10)</f>
        <v/>
      </c>
      <c r="AG18" s="198" t="str">
        <f>MIDB(Sheet1!V32,4,10)</f>
        <v/>
      </c>
      <c r="AH18" s="198" t="str">
        <f>MIDB(Sheet1!W32,4,10)</f>
        <v/>
      </c>
      <c r="AI18" s="198" t="str">
        <f>MIDB(Sheet1!X32,4,10)</f>
        <v/>
      </c>
      <c r="AJ18" s="198" t="str">
        <f>MIDB(Sheet1!Y32,4,10)</f>
        <v/>
      </c>
      <c r="AK18" s="198" t="str">
        <f>MIDB(Sheet1!Z32,4,10)</f>
        <v/>
      </c>
      <c r="AL18" s="198" t="str">
        <f>MIDB(Sheet1!AA32,4,10)</f>
        <v/>
      </c>
      <c r="AM18" s="198" t="str">
        <f>MIDB(Sheet1!AB32,4,10)</f>
        <v/>
      </c>
      <c r="AN18" s="198" t="str">
        <f>MIDB(Sheet1!AC32,4,10)</f>
        <v/>
      </c>
      <c r="AO18" s="198" t="str">
        <f>MIDB(Sheet1!AD32,4,10)</f>
        <v/>
      </c>
      <c r="AP18" s="198" t="str">
        <f>MIDB(Sheet1!AE32,4,10)</f>
        <v/>
      </c>
      <c r="AQ18" s="198" t="str">
        <f>MIDB(Sheet1!AF32,4,10)</f>
        <v/>
      </c>
      <c r="AR18" s="198" t="str">
        <f>MIDB(Sheet1!AG32,4,10)</f>
        <v/>
      </c>
      <c r="AS18" s="92" t="str">
        <f>IF(ISBLANK($G18),"",IF(ISERROR(VLOOKUP($G18,'精肉企画書（写し）'!$D$4:$AA$21,20,FALSE)),"",VLOOKUP($G18,'精肉企画書（写し）'!$D$4:$AA$21,20,FALSE)))</f>
        <v/>
      </c>
      <c r="AT18" s="93" t="str">
        <f t="shared" si="1"/>
        <v/>
      </c>
      <c r="AU18" s="94" t="str">
        <f t="shared" si="2"/>
        <v/>
      </c>
      <c r="AX18" s="53" t="s">
        <v>12</v>
      </c>
    </row>
    <row r="19" spans="1:51" s="38" customFormat="1">
      <c r="A19" s="59">
        <v>16</v>
      </c>
      <c r="B19" s="69" t="str">
        <f t="shared" si="0"/>
        <v/>
      </c>
      <c r="C19" s="61" t="str">
        <f t="shared" si="3"/>
        <v/>
      </c>
      <c r="D19" s="196" t="str">
        <f t="shared" si="4"/>
        <v/>
      </c>
      <c r="E19" s="57"/>
      <c r="F19" s="57" t="str">
        <f>IF(月曜日!F19="","",月曜日!F19)</f>
        <v/>
      </c>
      <c r="G19" s="58" t="str">
        <f>IF(ISBLANK($A19),"",IF(ISERROR(VLOOKUP($A19,'精肉企画書（写し）'!$A$4:$J$100,4,FALSE)),"",VLOOKUP($A19,'精肉企画書（写し）'!$A$4:$J$100,4,FALSE)))</f>
        <v/>
      </c>
      <c r="H19" s="58" t="str">
        <f>IF(ISBLANK($G19),"",IF(ISERROR(VLOOKUP($G19,'精肉企画書（写し）'!$D$4:$J$100,6,FALSE)),"",VLOOKUP($G19,'精肉企画書（写し）'!$D$4:$J$100,6,FALSE)))</f>
        <v/>
      </c>
      <c r="I19" s="58" t="str">
        <f>IF(ISBLANK($G19),"",IF(ISERROR(VLOOKUP($G19,'精肉企画書（写し）'!$D$4:$J$100,7,FALSE)),"",VLOOKUP($G19,'精肉企画書（写し）'!$D$4:$J$100,7,FALSE)))</f>
        <v/>
      </c>
      <c r="J19" s="172" t="str">
        <f>IF(G19="","",VLOOKUP(G19,[1]書込!$A$5:$P$53,12,0))</f>
        <v/>
      </c>
      <c r="K19" s="171" t="str">
        <f>IF($G19="","",IF(VLOOKUP($G19,'精肉企画書（写し）'!$D$4:$V$100,19,FALSE)="Ｃ",$L$1,IF(VLOOKUP($G19,'精肉企画書（写し）'!$D$4:$V$100,19,FALSE)="Ｆ",$N$1,"")))</f>
        <v/>
      </c>
      <c r="L19" s="171" t="str">
        <f>IF($G19="","",IF(VLOOKUP($G19,'精肉企画書（写し）'!$D$3:$V$100,19,FALSE)="Ｃ",$L$1,""))</f>
        <v/>
      </c>
      <c r="M19" s="60" t="str">
        <f>IF(J19="","",PRODUCT(VLOOKUP(G19,'精肉企画書（写し）'!$D$4:$AR$100,41,0),J19/1000))</f>
        <v/>
      </c>
      <c r="N19" s="170" t="str">
        <f t="shared" si="5"/>
        <v/>
      </c>
      <c r="O19" s="198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2" t="str">
        <f>IF(ISBLANK($G19),"",IF(ISERROR(VLOOKUP($G19,'精肉企画書（写し）'!$D$4:$AA$21,20,FALSE)),"",VLOOKUP($G19,'精肉企画書（写し）'!$D$4:$AA$21,20,FALSE)))</f>
        <v/>
      </c>
      <c r="AT19" s="93" t="str">
        <f t="shared" si="1"/>
        <v/>
      </c>
      <c r="AU19" s="94" t="str">
        <f t="shared" si="2"/>
        <v/>
      </c>
      <c r="AX19" s="53" t="s">
        <v>62</v>
      </c>
    </row>
    <row r="20" spans="1:51" s="38" customFormat="1">
      <c r="A20" s="59">
        <v>17</v>
      </c>
      <c r="B20" s="69" t="str">
        <f t="shared" si="0"/>
        <v/>
      </c>
      <c r="C20" s="61" t="str">
        <f t="shared" si="3"/>
        <v/>
      </c>
      <c r="D20" s="196" t="str">
        <f t="shared" si="4"/>
        <v/>
      </c>
      <c r="E20" s="57"/>
      <c r="F20" s="57" t="str">
        <f>IF(月曜日!F20="","",月曜日!F20)</f>
        <v/>
      </c>
      <c r="G20" s="58" t="str">
        <f>IF(ISBLANK($A20),"",IF(ISERROR(VLOOKUP($A20,'精肉企画書（写し）'!$A$4:$J$100,4,FALSE)),"",VLOOKUP($A20,'精肉企画書（写し）'!$A$4:$J$100,4,FALSE)))</f>
        <v/>
      </c>
      <c r="H20" s="58" t="str">
        <f>IF(ISBLANK($G20),"",IF(ISERROR(VLOOKUP($G20,'精肉企画書（写し）'!$D$4:$J$100,6,FALSE)),"",VLOOKUP($G20,'精肉企画書（写し）'!$D$4:$J$100,6,FALSE)))</f>
        <v/>
      </c>
      <c r="I20" s="58" t="str">
        <f>IF(ISBLANK($G20),"",IF(ISERROR(VLOOKUP($G20,'精肉企画書（写し）'!$D$4:$J$100,7,FALSE)),"",VLOOKUP($G20,'精肉企画書（写し）'!$D$4:$J$100,7,FALSE)))</f>
        <v/>
      </c>
      <c r="J20" s="172" t="str">
        <f>IF(G20="","",VLOOKUP(G20,[1]書込!$A$5:$P$53,12,0))</f>
        <v/>
      </c>
      <c r="K20" s="171" t="str">
        <f>IF($G20="","",IF(VLOOKUP($G20,'精肉企画書（写し）'!$D$4:$V$100,19,FALSE)="Ｃ",$L$1,IF(VLOOKUP($G20,'精肉企画書（写し）'!$D$4:$V$100,19,FALSE)="Ｆ",$N$1,"")))</f>
        <v/>
      </c>
      <c r="L20" s="171" t="str">
        <f>IF($G20="","",IF(VLOOKUP($G20,'精肉企画書（写し）'!$D$3:$V$100,19,FALSE)="Ｃ",$L$1,""))</f>
        <v/>
      </c>
      <c r="M20" s="60" t="str">
        <f>IF(J20="","",PRODUCT(VLOOKUP(G20,'精肉企画書（写し）'!$D$4:$AR$100,41,0),J20/1000))</f>
        <v/>
      </c>
      <c r="N20" s="170" t="str">
        <f t="shared" si="5"/>
        <v/>
      </c>
      <c r="O20" s="198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 t="str">
        <f>IF(ISBLANK($G20),"",IF(ISERROR(VLOOKUP($G20,'精肉企画書（写し）'!$D$4:$AA$21,20,FALSE)),"",VLOOKUP($G20,'精肉企画書（写し）'!$D$4:$AA$21,20,FALSE)))</f>
        <v/>
      </c>
      <c r="AT20" s="93" t="str">
        <f t="shared" si="1"/>
        <v/>
      </c>
      <c r="AU20" s="94" t="str">
        <f t="shared" si="2"/>
        <v/>
      </c>
      <c r="AX20" s="53" t="s">
        <v>63</v>
      </c>
    </row>
    <row r="21" spans="1:51" s="38" customFormat="1">
      <c r="A21" s="59">
        <v>18</v>
      </c>
      <c r="B21" s="69"/>
      <c r="C21" s="61" t="str">
        <f t="shared" si="3"/>
        <v/>
      </c>
      <c r="D21" s="196" t="str">
        <f t="shared" si="4"/>
        <v/>
      </c>
      <c r="E21" s="57"/>
      <c r="F21" s="57" t="str">
        <f>IF(月曜日!F21="","",月曜日!F21)</f>
        <v/>
      </c>
      <c r="G21" s="58" t="str">
        <f>IF(ISBLANK($A21),"",IF(ISERROR(VLOOKUP($A21,'精肉企画書（写し）'!$A$4:$J$100,4,FALSE)),"",VLOOKUP($A21,'精肉企画書（写し）'!$A$4:$J$100,4,FALSE)))</f>
        <v/>
      </c>
      <c r="H21" s="58" t="str">
        <f>IF(ISBLANK($G21),"",IF(ISERROR(VLOOKUP($G21,'精肉企画書（写し）'!$D$4:$J$100,6,FALSE)),"",VLOOKUP($G21,'精肉企画書（写し）'!$D$4:$J$100,6,FALSE)))</f>
        <v/>
      </c>
      <c r="I21" s="58" t="str">
        <f>IF(ISBLANK($G21),"",IF(ISERROR(VLOOKUP($G21,'精肉企画書（写し）'!$D$4:$J$100,7,FALSE)),"",VLOOKUP($G21,'精肉企画書（写し）'!$D$4:$J$100,7,FALSE)))</f>
        <v/>
      </c>
      <c r="J21" s="172" t="str">
        <f>IF(G21="","",VLOOKUP(G21,[1]書込!$A$5:$P$53,12,0))</f>
        <v/>
      </c>
      <c r="K21" s="171" t="str">
        <f>IF($G21="","",IF(VLOOKUP($G21,'精肉企画書（写し）'!$D$4:$V$100,19,FALSE)="Ｃ",$L$1,IF(VLOOKUP($G21,'精肉企画書（写し）'!$D$4:$V$100,19,FALSE)="Ｆ",$N$1,"")))</f>
        <v/>
      </c>
      <c r="L21" s="171" t="str">
        <f>IF($G21="","",IF(VLOOKUP($G21,'精肉企画書（写し）'!$D$3:$V$100,19,FALSE)="Ｃ",$L$1,""))</f>
        <v/>
      </c>
      <c r="M21" s="60" t="str">
        <f>IF(J21="","",PRODUCT(VLOOKUP(G21,'精肉企画書（写し）'!$D$4:$AR$100,41,0),J21/1000))</f>
        <v/>
      </c>
      <c r="N21" s="170" t="str">
        <f t="shared" si="5"/>
        <v/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 t="str">
        <f>IF(ISBLANK($G21),"",IF(ISERROR(VLOOKUP($G21,'精肉企画書（写し）'!$D$4:$AA$21,20,FALSE)),"",VLOOKUP($G21,'精肉企画書（写し）'!$D$4:$AA$21,20,FALSE)))</f>
        <v/>
      </c>
      <c r="AT21" s="93" t="str">
        <f t="shared" si="1"/>
        <v/>
      </c>
      <c r="AU21" s="94" t="str">
        <f t="shared" si="2"/>
        <v/>
      </c>
      <c r="AX21" s="53" t="s">
        <v>64</v>
      </c>
    </row>
    <row r="22" spans="1:51" s="38" customFormat="1">
      <c r="A22" s="59">
        <v>19</v>
      </c>
      <c r="B22" s="69"/>
      <c r="C22" s="61" t="str">
        <f t="shared" si="3"/>
        <v/>
      </c>
      <c r="D22" s="196" t="str">
        <f t="shared" si="4"/>
        <v/>
      </c>
      <c r="E22" s="57"/>
      <c r="F22" s="57" t="str">
        <f>IF(月曜日!F22="","",月曜日!F22)</f>
        <v/>
      </c>
      <c r="G22" s="58" t="str">
        <f>IF(ISBLANK($A22),"",IF(ISERROR(VLOOKUP($A22,'精肉企画書（写し）'!$A$4:$J$100,4,FALSE)),"",VLOOKUP($A22,'精肉企画書（写し）'!$A$4:$J$100,4,FALSE)))</f>
        <v/>
      </c>
      <c r="H22" s="58" t="str">
        <f>IF(ISBLANK($G22),"",IF(ISERROR(VLOOKUP($G22,'精肉企画書（写し）'!$D$4:$J$100,6,FALSE)),"",VLOOKUP($G22,'精肉企画書（写し）'!$D$4:$J$100,6,FALSE)))</f>
        <v/>
      </c>
      <c r="I22" s="58" t="str">
        <f>IF(ISBLANK($G22),"",IF(ISERROR(VLOOKUP($G22,'精肉企画書（写し）'!$D$4:$J$100,7,FALSE)),"",VLOOKUP($G22,'精肉企画書（写し）'!$D$4:$J$100,7,FALSE)))</f>
        <v/>
      </c>
      <c r="J22" s="172" t="str">
        <f>IF(G22="","",VLOOKUP(G22,[1]書込!$A$5:$P$53,12,0))</f>
        <v/>
      </c>
      <c r="K22" s="171" t="str">
        <f>IF($G22="","",IF(VLOOKUP($G22,'精肉企画書（写し）'!$D$4:$V$100,19,FALSE)="Ｃ",$L$1,IF(VLOOKUP($G22,'精肉企画書（写し）'!$D$4:$V$100,19,FALSE)="Ｆ",$N$1,"")))</f>
        <v/>
      </c>
      <c r="L22" s="171" t="str">
        <f>IF($G22="","",IF(VLOOKUP($G22,'精肉企画書（写し）'!$D$3:$V$100,19,FALSE)="Ｃ",$L$1,""))</f>
        <v/>
      </c>
      <c r="M22" s="60" t="str">
        <f>IF(J22="","",PRODUCT(VLOOKUP(G22,'精肉企画書（写し）'!$D$4:$AR$100,41,0),J22/1000))</f>
        <v/>
      </c>
      <c r="N22" s="170" t="str">
        <f t="shared" si="5"/>
        <v/>
      </c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 t="str">
        <f>IF(ISBLANK($G22),"",IF(ISERROR(VLOOKUP($G22,'精肉企画書（写し）'!$D$4:$AA$21,20,FALSE)),"",VLOOKUP($G22,'精肉企画書（写し）'!$D$4:$AA$21,20,FALSE)))</f>
        <v/>
      </c>
      <c r="AT22" s="93" t="str">
        <f t="shared" si="1"/>
        <v/>
      </c>
      <c r="AU22" s="94" t="str">
        <f t="shared" si="2"/>
        <v/>
      </c>
      <c r="AX22" s="53"/>
    </row>
    <row r="23" spans="1:51" s="38" customFormat="1">
      <c r="A23" s="59">
        <v>20</v>
      </c>
      <c r="B23" s="69"/>
      <c r="C23" s="61" t="str">
        <f t="shared" si="3"/>
        <v/>
      </c>
      <c r="D23" s="196" t="str">
        <f t="shared" si="4"/>
        <v/>
      </c>
      <c r="E23" s="57"/>
      <c r="F23" s="57" t="str">
        <f>IF(月曜日!F23="","",月曜日!F23)</f>
        <v/>
      </c>
      <c r="G23" s="58" t="str">
        <f>IF(ISBLANK($A23),"",IF(ISERROR(VLOOKUP($A23,'精肉企画書（写し）'!$A$4:$J$100,4,FALSE)),"",VLOOKUP($A23,'精肉企画書（写し）'!$A$4:$J$100,4,FALSE)))</f>
        <v/>
      </c>
      <c r="H23" s="58" t="str">
        <f>IF(ISBLANK($G23),"",IF(ISERROR(VLOOKUP($G23,'精肉企画書（写し）'!$D$4:$J$100,6,FALSE)),"",VLOOKUP($G23,'精肉企画書（写し）'!$D$4:$J$100,6,FALSE)))</f>
        <v/>
      </c>
      <c r="I23" s="58" t="str">
        <f>IF(ISBLANK($G23),"",IF(ISERROR(VLOOKUP($G23,'精肉企画書（写し）'!$D$4:$J$21,7,FALSE)),"",VLOOKUP($G23,'精肉企画書（写し）'!$D$4:$J$21,7,FALSE)))</f>
        <v/>
      </c>
      <c r="J23" s="172" t="str">
        <f>IF(G23="","",VLOOKUP(G23,[1]書込!$A$5:$P$53,12,0))</f>
        <v/>
      </c>
      <c r="K23" s="171" t="str">
        <f>IF($G23="","",IF(VLOOKUP($G23,'精肉企画書（写し）'!$D$4:$V$100,19,FALSE)="Ｃ",$L$1,IF(VLOOKUP($G23,'精肉企画書（写し）'!$D$4:$V$100,19,FALSE)="Ｆ",$N$1,"")))</f>
        <v/>
      </c>
      <c r="L23" s="171" t="str">
        <f>IF($G23="","",IF(VLOOKUP($G23,'精肉企画書（写し）'!$D$3:$V$100,19,FALSE)="Ｃ",$L$1,""))</f>
        <v/>
      </c>
      <c r="M23" s="60" t="str">
        <f>IF(J23="","",PRODUCT(VLOOKUP(G23,'精肉企画書（写し）'!$D$4:$AR$100,41,0),J23/1000))</f>
        <v/>
      </c>
      <c r="N23" s="170" t="str">
        <f t="shared" si="5"/>
        <v/>
      </c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 t="str">
        <f>IF(ISBLANK($G23),"",IF(ISERROR(VLOOKUP($G23,'精肉企画書（写し）'!$D$4:$AA$21,20,FALSE)),"",VLOOKUP($G23,'精肉企画書（写し）'!$D$4:$AA$21,20,FALSE)))</f>
        <v/>
      </c>
      <c r="AT23" s="93" t="str">
        <f t="shared" si="1"/>
        <v/>
      </c>
      <c r="AU23" s="94" t="str">
        <f t="shared" si="2"/>
        <v/>
      </c>
      <c r="AX23" s="53"/>
    </row>
    <row r="24" spans="1:51" ht="18" thickBot="1">
      <c r="A24" s="55" t="s">
        <v>13</v>
      </c>
      <c r="B24" s="71"/>
      <c r="C24" s="56"/>
      <c r="D24" s="56"/>
      <c r="E24" s="56"/>
      <c r="F24" s="56"/>
      <c r="G24" s="56"/>
      <c r="H24" s="56"/>
      <c r="I24" s="56"/>
      <c r="J24" s="56"/>
      <c r="K24" s="177"/>
      <c r="L24" s="177"/>
      <c r="M24" s="95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90"/>
      <c r="AU24" s="56"/>
      <c r="AX24" s="30"/>
    </row>
    <row r="25" spans="1:51" s="52" customFormat="1" ht="41.25" customHeight="1" thickTop="1" thickBot="1">
      <c r="A25" s="80" t="s">
        <v>18</v>
      </c>
      <c r="B25" s="81" t="s">
        <v>0</v>
      </c>
      <c r="C25" s="82" t="s">
        <v>52</v>
      </c>
      <c r="D25" s="82" t="s">
        <v>53</v>
      </c>
      <c r="E25" s="83" t="s">
        <v>1</v>
      </c>
      <c r="F25" s="84" t="s">
        <v>14</v>
      </c>
      <c r="G25" s="85" t="s">
        <v>2</v>
      </c>
      <c r="H25" s="85" t="s">
        <v>3</v>
      </c>
      <c r="I25" s="86" t="s">
        <v>9</v>
      </c>
      <c r="J25" s="84" t="s">
        <v>17</v>
      </c>
      <c r="K25" s="178" t="s">
        <v>15</v>
      </c>
      <c r="L25" s="178" t="s">
        <v>8</v>
      </c>
      <c r="M25" s="87" t="s">
        <v>5</v>
      </c>
      <c r="N25" s="88" t="s">
        <v>72</v>
      </c>
      <c r="O25" s="101" t="s">
        <v>26</v>
      </c>
      <c r="P25" s="101" t="s">
        <v>27</v>
      </c>
      <c r="Q25" s="101" t="s">
        <v>28</v>
      </c>
      <c r="R25" s="101" t="s">
        <v>29</v>
      </c>
      <c r="S25" s="101" t="s">
        <v>30</v>
      </c>
      <c r="T25" s="101" t="s">
        <v>31</v>
      </c>
      <c r="U25" s="101" t="s">
        <v>32</v>
      </c>
      <c r="V25" s="101" t="s">
        <v>33</v>
      </c>
      <c r="W25" s="101" t="s">
        <v>34</v>
      </c>
      <c r="X25" s="101" t="s">
        <v>35</v>
      </c>
      <c r="Y25" s="101" t="s">
        <v>36</v>
      </c>
      <c r="Z25" s="101" t="s">
        <v>37</v>
      </c>
      <c r="AA25" s="101" t="s">
        <v>38</v>
      </c>
      <c r="AB25" s="101" t="s">
        <v>39</v>
      </c>
      <c r="AC25" s="101" t="s">
        <v>40</v>
      </c>
      <c r="AD25" s="101" t="s">
        <v>41</v>
      </c>
      <c r="AE25" s="101" t="s">
        <v>42</v>
      </c>
      <c r="AF25" s="101" t="s">
        <v>24</v>
      </c>
      <c r="AG25" s="101" t="s">
        <v>25</v>
      </c>
      <c r="AH25" s="101" t="s">
        <v>23</v>
      </c>
      <c r="AI25" s="101" t="s">
        <v>22</v>
      </c>
      <c r="AJ25" s="101" t="s">
        <v>43</v>
      </c>
      <c r="AK25" s="101" t="s">
        <v>44</v>
      </c>
      <c r="AL25" s="101" t="s">
        <v>45</v>
      </c>
      <c r="AM25" s="101" t="s">
        <v>46</v>
      </c>
      <c r="AN25" s="101" t="s">
        <v>47</v>
      </c>
      <c r="AO25" s="101" t="s">
        <v>48</v>
      </c>
      <c r="AP25" s="101" t="s">
        <v>49</v>
      </c>
      <c r="AQ25" s="101" t="s">
        <v>50</v>
      </c>
      <c r="AR25" s="101" t="s">
        <v>51</v>
      </c>
      <c r="AS25" s="102" t="s">
        <v>6</v>
      </c>
      <c r="AT25" s="103" t="s">
        <v>4</v>
      </c>
      <c r="AU25" s="104" t="s">
        <v>11</v>
      </c>
      <c r="AX25" s="52" t="s">
        <v>65</v>
      </c>
      <c r="AY25" s="52" t="s">
        <v>66</v>
      </c>
    </row>
    <row r="26" spans="1:51" s="38" customFormat="1" ht="14.25" thickTop="1">
      <c r="A26" s="111"/>
      <c r="B26" s="69" t="str">
        <f t="shared" ref="B26:B35" si="6">IF($A26="","",VLOOKUP($A26,$A$4:$K$23,2,FALSE))</f>
        <v/>
      </c>
      <c r="C26" s="61" t="str">
        <f t="shared" ref="C26:C35" si="7">IF($A26="","",VLOOKUP($A26,$A$4:$K$23,3,FALSE))</f>
        <v/>
      </c>
      <c r="D26" s="61" t="str">
        <f t="shared" ref="D26:D35" si="8">IF($A26="","",VLOOKUP($A26,$A$4:$K$23,4,FALSE))</f>
        <v/>
      </c>
      <c r="E26" s="57"/>
      <c r="F26" s="57" t="str">
        <f t="shared" ref="F26:F35" si="9">IF($A26="","",VLOOKUP($A26,$A$4:$K$23,6,FALSE))</f>
        <v/>
      </c>
      <c r="G26" s="57" t="str">
        <f t="shared" ref="G26:G35" si="10">IF($A26="","",VLOOKUP($A26,$A$4:$K$23,7,FALSE))</f>
        <v/>
      </c>
      <c r="H26" s="59" t="str">
        <f t="shared" ref="H26:H35" si="11">IF($A26="","",VLOOKUP($A26,$A$4:$K$23,8,FALSE))</f>
        <v/>
      </c>
      <c r="I26" s="59" t="str">
        <f t="shared" ref="I26:I35" si="12">IF($A26="","",VLOOKUP($A26,$A$4:$K$23,9,FALSE))</f>
        <v/>
      </c>
      <c r="J26" s="57"/>
      <c r="K26" s="171" t="str">
        <f>IF($G26="","",IF(VLOOKUP($G26,'精肉企画書（写し）'!$D$4:$V$22,19,FALSE)="Ｃ",$L$1,IF(VLOOKUP($G26,'精肉企画書（写し）'!$D$4:$V$22,19,FALSE)="Ｆ",$N$1,"")))</f>
        <v/>
      </c>
      <c r="L26" s="171"/>
      <c r="M26" s="60" t="str">
        <f>IF(J26="","",PRODUCT(VLOOKUP(G26,'精肉企画書（写し）'!$D$4:$AR$26,41,0),J26/1000))</f>
        <v/>
      </c>
      <c r="N26" s="170" t="str">
        <f t="shared" ref="N26:N35" si="13">IF(G26="","",CONCATENATE(G26,TEXT(L26,"y"),TEXT(L26,"mmdd")))</f>
        <v/>
      </c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179" t="str">
        <f t="shared" ref="AS26:AS35" si="14">IF($A26=""," ",VLOOKUP($A26,$A$2:$AT$23,45,FALSE))</f>
        <v xml:space="preserve"> </v>
      </c>
      <c r="AT26" s="93" t="str">
        <f t="shared" ref="AT26:AT35" si="15">IF($A26="","",VLOOKUP($AS26,$AX$3:$AY$15,2,FALSE))</f>
        <v/>
      </c>
      <c r="AU26" s="94"/>
    </row>
    <row r="27" spans="1:51" s="38" customFormat="1">
      <c r="A27" s="111"/>
      <c r="B27" s="69" t="str">
        <f t="shared" si="6"/>
        <v/>
      </c>
      <c r="C27" s="61" t="str">
        <f t="shared" si="7"/>
        <v/>
      </c>
      <c r="D27" s="61" t="str">
        <f t="shared" si="8"/>
        <v/>
      </c>
      <c r="E27" s="57"/>
      <c r="F27" s="57" t="str">
        <f t="shared" si="9"/>
        <v/>
      </c>
      <c r="G27" s="57" t="str">
        <f t="shared" si="10"/>
        <v/>
      </c>
      <c r="H27" s="59" t="str">
        <f t="shared" si="11"/>
        <v/>
      </c>
      <c r="I27" s="59" t="str">
        <f t="shared" si="12"/>
        <v/>
      </c>
      <c r="J27" s="57"/>
      <c r="K27" s="171" t="str">
        <f>IF($G27="","",IF(VLOOKUP($G27,'精肉企画書（写し）'!$D$4:$V$22,19,FALSE)="Ｃ",$L$1,IF(VLOOKUP($G27,'精肉企画書（写し）'!$D$4:$V$22,19,FALSE)="Ｆ",$N$1,"")))</f>
        <v/>
      </c>
      <c r="L27" s="171"/>
      <c r="M27" s="60" t="str">
        <f>IF(J27="","",PRODUCT(VLOOKUP(G27,'精肉企画書（写し）'!$D$4:$AR$26,41,0),J27/1000))</f>
        <v/>
      </c>
      <c r="N27" s="170" t="str">
        <f t="shared" si="13"/>
        <v/>
      </c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179" t="str">
        <f t="shared" si="14"/>
        <v xml:space="preserve"> </v>
      </c>
      <c r="AT27" s="93" t="str">
        <f t="shared" si="15"/>
        <v/>
      </c>
      <c r="AU27" s="94"/>
    </row>
    <row r="28" spans="1:51" s="38" customFormat="1">
      <c r="A28" s="111"/>
      <c r="B28" s="69" t="str">
        <f t="shared" si="6"/>
        <v/>
      </c>
      <c r="C28" s="61" t="str">
        <f t="shared" si="7"/>
        <v/>
      </c>
      <c r="D28" s="61" t="str">
        <f t="shared" si="8"/>
        <v/>
      </c>
      <c r="E28" s="57" t="str">
        <f t="shared" ref="E28:E35" si="16">IF($A28="","",VLOOKUP($A28,$A$4:$K$23,5,FALSE))</f>
        <v/>
      </c>
      <c r="F28" s="57" t="str">
        <f t="shared" si="9"/>
        <v/>
      </c>
      <c r="G28" s="57" t="str">
        <f t="shared" si="10"/>
        <v/>
      </c>
      <c r="H28" s="59" t="str">
        <f t="shared" si="11"/>
        <v/>
      </c>
      <c r="I28" s="59" t="str">
        <f t="shared" si="12"/>
        <v/>
      </c>
      <c r="J28" s="57"/>
      <c r="K28" s="171" t="str">
        <f>IF($G28="","",IF(VLOOKUP($G28,'精肉企画書（写し）'!$D$4:$V$22,19,FALSE)="Ｃ",$L$1,IF(VLOOKUP($G28,'精肉企画書（写し）'!$D$4:$V$22,19,FALSE)="Ｆ",$N$1,"")))</f>
        <v/>
      </c>
      <c r="L28" s="171"/>
      <c r="M28" s="60" t="str">
        <f>IF(J28="","",PRODUCT(VLOOKUP(G28,'精肉企画書（写し）'!$D$4:$AR$26,41,0),J28/1000))</f>
        <v/>
      </c>
      <c r="N28" s="170" t="str">
        <f t="shared" si="13"/>
        <v/>
      </c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179" t="str">
        <f t="shared" si="14"/>
        <v xml:space="preserve"> </v>
      </c>
      <c r="AT28" s="93" t="str">
        <f t="shared" si="15"/>
        <v/>
      </c>
      <c r="AU28" s="94"/>
    </row>
    <row r="29" spans="1:51" s="38" customFormat="1">
      <c r="A29" s="111"/>
      <c r="B29" s="69" t="str">
        <f t="shared" si="6"/>
        <v/>
      </c>
      <c r="C29" s="61" t="str">
        <f t="shared" si="7"/>
        <v/>
      </c>
      <c r="D29" s="61" t="str">
        <f t="shared" si="8"/>
        <v/>
      </c>
      <c r="E29" s="57" t="str">
        <f t="shared" si="16"/>
        <v/>
      </c>
      <c r="F29" s="57" t="str">
        <f t="shared" si="9"/>
        <v/>
      </c>
      <c r="G29" s="57" t="str">
        <f t="shared" si="10"/>
        <v/>
      </c>
      <c r="H29" s="59" t="str">
        <f t="shared" si="11"/>
        <v/>
      </c>
      <c r="I29" s="59" t="str">
        <f t="shared" si="12"/>
        <v/>
      </c>
      <c r="J29" s="57"/>
      <c r="K29" s="171" t="str">
        <f>IF($G29="","",IF(VLOOKUP($G29,'精肉企画書（写し）'!$D$4:$V$22,19,FALSE)="Ｃ",$L$1,IF(VLOOKUP($G29,'精肉企画書（写し）'!$D$4:$V$22,19,FALSE)="Ｆ",$N$1,"")))</f>
        <v/>
      </c>
      <c r="L29" s="171"/>
      <c r="M29" s="60" t="str">
        <f>IF(J29="","",PRODUCT(VLOOKUP(G29,'精肉企画書（写し）'!$D$4:$AR$26,41,0),J29/1000))</f>
        <v/>
      </c>
      <c r="N29" s="170" t="str">
        <f t="shared" si="13"/>
        <v/>
      </c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179" t="str">
        <f t="shared" si="14"/>
        <v xml:space="preserve"> </v>
      </c>
      <c r="AT29" s="93" t="str">
        <f t="shared" si="15"/>
        <v/>
      </c>
      <c r="AU29" s="94"/>
    </row>
    <row r="30" spans="1:51" s="38" customFormat="1">
      <c r="A30" s="111"/>
      <c r="B30" s="69" t="str">
        <f t="shared" si="6"/>
        <v/>
      </c>
      <c r="C30" s="61" t="str">
        <f t="shared" si="7"/>
        <v/>
      </c>
      <c r="D30" s="61" t="str">
        <f t="shared" si="8"/>
        <v/>
      </c>
      <c r="E30" s="57" t="str">
        <f t="shared" si="16"/>
        <v/>
      </c>
      <c r="F30" s="57" t="str">
        <f t="shared" si="9"/>
        <v/>
      </c>
      <c r="G30" s="57" t="str">
        <f t="shared" si="10"/>
        <v/>
      </c>
      <c r="H30" s="59" t="str">
        <f t="shared" si="11"/>
        <v/>
      </c>
      <c r="I30" s="59" t="str">
        <f t="shared" si="12"/>
        <v/>
      </c>
      <c r="J30" s="57"/>
      <c r="K30" s="171" t="str">
        <f>IF($G30="","",IF(VLOOKUP($G30,'精肉企画書（写し）'!$D$4:$V$22,19,FALSE)="Ｃ",$L$1,IF(VLOOKUP($G30,'精肉企画書（写し）'!$D$4:$V$22,19,FALSE)="Ｆ",$N$1,"")))</f>
        <v/>
      </c>
      <c r="L30" s="171"/>
      <c r="M30" s="60" t="str">
        <f>IF(J30="","",PRODUCT(VLOOKUP(G30,'精肉企画書（写し）'!$D$4:$AR$26,41,0),J30/1000))</f>
        <v/>
      </c>
      <c r="N30" s="170" t="str">
        <f t="shared" si="13"/>
        <v/>
      </c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179" t="str">
        <f t="shared" si="14"/>
        <v xml:space="preserve"> </v>
      </c>
      <c r="AT30" s="93" t="str">
        <f t="shared" si="15"/>
        <v/>
      </c>
      <c r="AU30" s="94"/>
    </row>
    <row r="31" spans="1:51" s="38" customFormat="1">
      <c r="A31" s="111"/>
      <c r="B31" s="69" t="str">
        <f t="shared" si="6"/>
        <v/>
      </c>
      <c r="C31" s="61" t="str">
        <f t="shared" si="7"/>
        <v/>
      </c>
      <c r="D31" s="61" t="str">
        <f t="shared" si="8"/>
        <v/>
      </c>
      <c r="E31" s="57" t="str">
        <f t="shared" si="16"/>
        <v/>
      </c>
      <c r="F31" s="57" t="str">
        <f t="shared" si="9"/>
        <v/>
      </c>
      <c r="G31" s="57" t="str">
        <f t="shared" si="10"/>
        <v/>
      </c>
      <c r="H31" s="59" t="str">
        <f t="shared" si="11"/>
        <v/>
      </c>
      <c r="I31" s="59" t="str">
        <f t="shared" si="12"/>
        <v/>
      </c>
      <c r="J31" s="57"/>
      <c r="K31" s="171" t="str">
        <f>IF($G31="","",IF(VLOOKUP($G31,'精肉企画書（写し）'!$D$4:$V$22,19,FALSE)="Ｃ",$L$1,IF(VLOOKUP($G31,'精肉企画書（写し）'!$D$4:$V$22,19,FALSE)="Ｆ",$N$1,"")))</f>
        <v/>
      </c>
      <c r="L31" s="171"/>
      <c r="M31" s="60" t="str">
        <f>IF(J31="","",PRODUCT(VLOOKUP(G31,'精肉企画書（写し）'!$D$4:$AR$26,41,0),J31/1000))</f>
        <v/>
      </c>
      <c r="N31" s="170" t="str">
        <f t="shared" si="13"/>
        <v/>
      </c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179" t="str">
        <f t="shared" si="14"/>
        <v xml:space="preserve"> </v>
      </c>
      <c r="AT31" s="93" t="str">
        <f t="shared" si="15"/>
        <v/>
      </c>
      <c r="AU31" s="94"/>
    </row>
    <row r="32" spans="1:51" s="38" customFormat="1">
      <c r="A32" s="111"/>
      <c r="B32" s="69" t="str">
        <f t="shared" si="6"/>
        <v/>
      </c>
      <c r="C32" s="61" t="str">
        <f t="shared" si="7"/>
        <v/>
      </c>
      <c r="D32" s="61" t="str">
        <f t="shared" si="8"/>
        <v/>
      </c>
      <c r="E32" s="57" t="str">
        <f t="shared" si="16"/>
        <v/>
      </c>
      <c r="F32" s="57" t="str">
        <f t="shared" si="9"/>
        <v/>
      </c>
      <c r="G32" s="57" t="str">
        <f t="shared" si="10"/>
        <v/>
      </c>
      <c r="H32" s="59" t="str">
        <f t="shared" si="11"/>
        <v/>
      </c>
      <c r="I32" s="59" t="str">
        <f t="shared" si="12"/>
        <v/>
      </c>
      <c r="J32" s="57"/>
      <c r="K32" s="171" t="str">
        <f>IF($G32="","",IF(VLOOKUP($G32,'精肉企画書（写し）'!$D$4:$V$22,19,FALSE)="Ｃ",$L$1,IF(VLOOKUP($G32,'精肉企画書（写し）'!$D$4:$V$22,19,FALSE)="Ｆ",$N$1,"")))</f>
        <v/>
      </c>
      <c r="L32" s="171"/>
      <c r="M32" s="60" t="str">
        <f>IF(J32="","",PRODUCT(VLOOKUP(G32,'精肉企画書（写し）'!$D$4:$AR$26,41,0),J32/1000))</f>
        <v/>
      </c>
      <c r="N32" s="170" t="str">
        <f t="shared" si="13"/>
        <v/>
      </c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179" t="str">
        <f t="shared" si="14"/>
        <v xml:space="preserve"> </v>
      </c>
      <c r="AT32" s="93" t="str">
        <f t="shared" si="15"/>
        <v/>
      </c>
      <c r="AU32" s="94"/>
    </row>
    <row r="33" spans="1:47" s="38" customFormat="1">
      <c r="A33" s="111"/>
      <c r="B33" s="69" t="str">
        <f t="shared" si="6"/>
        <v/>
      </c>
      <c r="C33" s="61" t="str">
        <f t="shared" si="7"/>
        <v/>
      </c>
      <c r="D33" s="61" t="str">
        <f t="shared" si="8"/>
        <v/>
      </c>
      <c r="E33" s="57" t="str">
        <f t="shared" si="16"/>
        <v/>
      </c>
      <c r="F33" s="57" t="str">
        <f t="shared" si="9"/>
        <v/>
      </c>
      <c r="G33" s="57" t="str">
        <f t="shared" si="10"/>
        <v/>
      </c>
      <c r="H33" s="59" t="str">
        <f t="shared" si="11"/>
        <v/>
      </c>
      <c r="I33" s="59" t="str">
        <f t="shared" si="12"/>
        <v/>
      </c>
      <c r="J33" s="57"/>
      <c r="K33" s="171" t="str">
        <f>IF($G33="","",IF(VLOOKUP($G33,'精肉企画書（写し）'!$D$4:$V$22,19,FALSE)="Ｃ",$L$1,IF(VLOOKUP($G33,'精肉企画書（写し）'!$D$4:$V$22,19,FALSE)="Ｆ",$N$1,"")))</f>
        <v/>
      </c>
      <c r="L33" s="171"/>
      <c r="M33" s="60" t="str">
        <f>IF(J33="","",PRODUCT(VLOOKUP(G33,'精肉企画書（写し）'!$D$4:$AR$26,41,0),J33/1000))</f>
        <v/>
      </c>
      <c r="N33" s="170" t="str">
        <f t="shared" si="13"/>
        <v/>
      </c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179" t="str">
        <f t="shared" si="14"/>
        <v xml:space="preserve"> </v>
      </c>
      <c r="AT33" s="93" t="str">
        <f t="shared" si="15"/>
        <v/>
      </c>
      <c r="AU33" s="94"/>
    </row>
    <row r="34" spans="1:47" s="38" customFormat="1">
      <c r="A34" s="111"/>
      <c r="B34" s="69" t="str">
        <f t="shared" si="6"/>
        <v/>
      </c>
      <c r="C34" s="61" t="str">
        <f t="shared" si="7"/>
        <v/>
      </c>
      <c r="D34" s="61" t="str">
        <f t="shared" si="8"/>
        <v/>
      </c>
      <c r="E34" s="57" t="str">
        <f t="shared" si="16"/>
        <v/>
      </c>
      <c r="F34" s="57" t="str">
        <f t="shared" si="9"/>
        <v/>
      </c>
      <c r="G34" s="57" t="str">
        <f t="shared" si="10"/>
        <v/>
      </c>
      <c r="H34" s="59" t="str">
        <f t="shared" si="11"/>
        <v/>
      </c>
      <c r="I34" s="59" t="str">
        <f t="shared" si="12"/>
        <v/>
      </c>
      <c r="J34" s="57"/>
      <c r="K34" s="171" t="str">
        <f>IF($G34="","",IF(VLOOKUP($G34,'精肉企画書（写し）'!$D$4:$V$22,19,FALSE)="Ｃ",$L$1,IF(VLOOKUP($G34,'精肉企画書（写し）'!$D$4:$V$22,19,FALSE)="Ｆ",$N$1,"")))</f>
        <v/>
      </c>
      <c r="L34" s="171"/>
      <c r="M34" s="60" t="str">
        <f>IF(J34="","",PRODUCT(VLOOKUP(G34,'精肉企画書（写し）'!$D$4:$AR$26,41,0),J34/1000))</f>
        <v/>
      </c>
      <c r="N34" s="170" t="str">
        <f t="shared" si="13"/>
        <v/>
      </c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179" t="str">
        <f t="shared" si="14"/>
        <v xml:space="preserve"> </v>
      </c>
      <c r="AT34" s="93" t="str">
        <f t="shared" si="15"/>
        <v/>
      </c>
      <c r="AU34" s="94"/>
    </row>
    <row r="35" spans="1:47" s="38" customFormat="1">
      <c r="A35" s="111"/>
      <c r="B35" s="69" t="str">
        <f t="shared" si="6"/>
        <v/>
      </c>
      <c r="C35" s="61" t="str">
        <f t="shared" si="7"/>
        <v/>
      </c>
      <c r="D35" s="61" t="str">
        <f t="shared" si="8"/>
        <v/>
      </c>
      <c r="E35" s="57" t="str">
        <f t="shared" si="16"/>
        <v/>
      </c>
      <c r="F35" s="57" t="str">
        <f t="shared" si="9"/>
        <v/>
      </c>
      <c r="G35" s="57" t="str">
        <f t="shared" si="10"/>
        <v/>
      </c>
      <c r="H35" s="59" t="str">
        <f t="shared" si="11"/>
        <v/>
      </c>
      <c r="I35" s="59" t="str">
        <f t="shared" si="12"/>
        <v/>
      </c>
      <c r="J35" s="57"/>
      <c r="K35" s="171" t="str">
        <f>IF($G35="","",IF(VLOOKUP($G35,'精肉企画書（写し）'!$D$4:$V$22,19,FALSE)="Ｃ",$L$1,IF(VLOOKUP($G35,'精肉企画書（写し）'!$D$4:$V$22,19,FALSE)="Ｆ",$N$1,"")))</f>
        <v/>
      </c>
      <c r="L35" s="171"/>
      <c r="M35" s="60" t="str">
        <f>IF(J35="","",PRODUCT(VLOOKUP(G35,'精肉企画書（写し）'!$D$4:$AR$26,41,0),J35/1000))</f>
        <v/>
      </c>
      <c r="N35" s="170" t="str">
        <f t="shared" si="13"/>
        <v/>
      </c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179" t="str">
        <f t="shared" si="14"/>
        <v xml:space="preserve"> </v>
      </c>
      <c r="AT35" s="93" t="str">
        <f t="shared" si="15"/>
        <v/>
      </c>
      <c r="AU35" s="94"/>
    </row>
    <row r="36" spans="1:47" s="1" customFormat="1">
      <c r="B36" s="180"/>
      <c r="M36" s="181"/>
      <c r="AT36" s="182"/>
    </row>
    <row r="37" spans="1:47" s="1" customFormat="1">
      <c r="B37" s="180"/>
      <c r="AT37" s="182"/>
    </row>
    <row r="38" spans="1:47" s="1" customFormat="1">
      <c r="B38" s="180"/>
      <c r="AT38" s="182"/>
    </row>
    <row r="39" spans="1:47" s="1" customFormat="1">
      <c r="B39" s="180"/>
      <c r="AT39" s="182"/>
    </row>
    <row r="40" spans="1:47" s="1" customFormat="1">
      <c r="B40" s="180"/>
      <c r="AT40" s="182"/>
    </row>
    <row r="41" spans="1:47" s="1" customFormat="1">
      <c r="B41" s="180"/>
      <c r="AT41" s="182"/>
    </row>
    <row r="42" spans="1:47" s="1" customFormat="1">
      <c r="B42" s="180"/>
      <c r="AT42" s="182"/>
    </row>
    <row r="43" spans="1:47" s="1" customFormat="1">
      <c r="B43" s="180"/>
      <c r="AT43" s="182"/>
    </row>
    <row r="44" spans="1:47" s="1" customFormat="1">
      <c r="B44" s="180"/>
      <c r="AT44" s="182"/>
    </row>
    <row r="45" spans="1:47" s="1" customFormat="1">
      <c r="B45" s="180"/>
      <c r="AT45" s="182"/>
    </row>
    <row r="46" spans="1:47" s="1" customFormat="1">
      <c r="B46" s="180"/>
      <c r="AT46" s="182"/>
    </row>
    <row r="47" spans="1:47" s="1" customFormat="1">
      <c r="B47" s="180"/>
      <c r="AT47" s="182"/>
    </row>
    <row r="48" spans="1:47" s="1" customFormat="1">
      <c r="B48" s="180"/>
      <c r="AT48" s="182"/>
    </row>
    <row r="49" spans="2:46" s="1" customFormat="1">
      <c r="B49" s="180"/>
      <c r="AT49" s="182"/>
    </row>
    <row r="50" spans="2:46" s="1" customFormat="1">
      <c r="B50" s="180"/>
      <c r="AT50" s="182"/>
    </row>
    <row r="51" spans="2:46" s="1" customFormat="1">
      <c r="B51" s="180"/>
      <c r="AT51" s="182"/>
    </row>
    <row r="52" spans="2:46" s="1" customFormat="1">
      <c r="B52" s="180"/>
      <c r="AT52" s="182"/>
    </row>
    <row r="53" spans="2:46" s="1" customFormat="1">
      <c r="B53" s="180"/>
      <c r="AT53" s="182"/>
    </row>
    <row r="54" spans="2:46" s="1" customFormat="1">
      <c r="B54" s="180"/>
      <c r="AT54" s="182"/>
    </row>
    <row r="55" spans="2:46" s="1" customFormat="1">
      <c r="B55" s="180"/>
      <c r="AT55" s="182"/>
    </row>
    <row r="56" spans="2:46" s="1" customFormat="1">
      <c r="B56" s="180"/>
      <c r="AT56" s="182"/>
    </row>
    <row r="57" spans="2:46" s="1" customFormat="1">
      <c r="B57" s="180"/>
      <c r="AT57" s="182"/>
    </row>
    <row r="58" spans="2:46" s="1" customFormat="1">
      <c r="B58" s="180"/>
      <c r="AT58" s="182"/>
    </row>
    <row r="59" spans="2:46" s="1" customFormat="1">
      <c r="B59" s="180"/>
      <c r="AT59" s="182"/>
    </row>
    <row r="60" spans="2:46" s="1" customFormat="1">
      <c r="B60" s="180"/>
      <c r="AT60" s="182"/>
    </row>
    <row r="61" spans="2:46" s="1" customFormat="1">
      <c r="B61" s="180"/>
      <c r="AT61" s="182"/>
    </row>
    <row r="62" spans="2:46" s="1" customFormat="1">
      <c r="B62" s="180"/>
      <c r="AT62" s="182"/>
    </row>
    <row r="63" spans="2:46" s="1" customFormat="1">
      <c r="B63" s="180"/>
      <c r="AT63" s="182"/>
    </row>
    <row r="64" spans="2:46" s="1" customFormat="1">
      <c r="B64" s="180"/>
      <c r="AT64" s="182"/>
    </row>
    <row r="65" spans="2:46" s="1" customFormat="1">
      <c r="B65" s="180"/>
      <c r="AT65" s="182"/>
    </row>
    <row r="66" spans="2:46" s="1" customFormat="1">
      <c r="B66" s="180"/>
      <c r="AT66" s="182"/>
    </row>
    <row r="67" spans="2:46" s="1" customFormat="1">
      <c r="B67" s="180"/>
      <c r="AT67" s="182"/>
    </row>
    <row r="68" spans="2:46" s="1" customFormat="1">
      <c r="B68" s="180"/>
      <c r="AT68" s="182"/>
    </row>
    <row r="69" spans="2:46" s="1" customFormat="1">
      <c r="B69" s="180"/>
      <c r="AT69" s="182"/>
    </row>
    <row r="70" spans="2:46" s="1" customFormat="1">
      <c r="B70" s="180"/>
      <c r="AT70" s="182"/>
    </row>
    <row r="71" spans="2:46" s="1" customFormat="1">
      <c r="B71" s="180"/>
      <c r="AT71" s="182"/>
    </row>
    <row r="72" spans="2:46" s="1" customFormat="1">
      <c r="B72" s="180"/>
      <c r="AT72" s="182"/>
    </row>
    <row r="73" spans="2:46" s="1" customFormat="1">
      <c r="B73" s="180"/>
      <c r="AT73" s="182"/>
    </row>
    <row r="74" spans="2:46" s="1" customFormat="1">
      <c r="B74" s="180"/>
      <c r="AT74" s="182"/>
    </row>
    <row r="75" spans="2:46" s="1" customFormat="1">
      <c r="B75" s="180"/>
      <c r="AT75" s="182"/>
    </row>
    <row r="76" spans="2:46" s="1" customFormat="1">
      <c r="B76" s="180"/>
      <c r="AT76" s="182"/>
    </row>
    <row r="77" spans="2:46" s="1" customFormat="1">
      <c r="B77" s="180"/>
      <c r="AT77" s="182"/>
    </row>
    <row r="78" spans="2:46" s="1" customFormat="1">
      <c r="B78" s="180"/>
      <c r="AT78" s="182"/>
    </row>
    <row r="79" spans="2:46" s="1" customFormat="1">
      <c r="B79" s="180"/>
      <c r="AT79" s="182"/>
    </row>
    <row r="80" spans="2:46" s="1" customFormat="1">
      <c r="B80" s="180"/>
      <c r="AT80" s="182"/>
    </row>
    <row r="81" spans="2:46" s="1" customFormat="1">
      <c r="B81" s="180"/>
      <c r="AT81" s="182"/>
    </row>
    <row r="82" spans="2:46" s="1" customFormat="1">
      <c r="B82" s="180"/>
      <c r="AT82" s="182"/>
    </row>
    <row r="83" spans="2:46" s="1" customFormat="1">
      <c r="B83" s="180"/>
      <c r="AT83" s="182"/>
    </row>
    <row r="84" spans="2:46" s="1" customFormat="1">
      <c r="B84" s="180"/>
      <c r="AT84" s="182"/>
    </row>
    <row r="85" spans="2:46" s="1" customFormat="1">
      <c r="B85" s="180"/>
      <c r="AT85" s="182"/>
    </row>
    <row r="86" spans="2:46" s="1" customFormat="1">
      <c r="B86" s="180"/>
      <c r="AT86" s="182"/>
    </row>
    <row r="87" spans="2:46" s="1" customFormat="1">
      <c r="B87" s="180"/>
      <c r="AT87" s="182"/>
    </row>
    <row r="88" spans="2:46" s="1" customFormat="1">
      <c r="B88" s="180"/>
      <c r="AT88" s="182"/>
    </row>
    <row r="89" spans="2:46" s="1" customFormat="1">
      <c r="B89" s="180"/>
      <c r="AT89" s="182"/>
    </row>
    <row r="90" spans="2:46" s="1" customFormat="1">
      <c r="B90" s="180"/>
      <c r="AT90" s="182"/>
    </row>
    <row r="91" spans="2:46" s="1" customFormat="1">
      <c r="B91" s="180"/>
      <c r="AT91" s="182"/>
    </row>
    <row r="92" spans="2:46" s="1" customFormat="1">
      <c r="B92" s="180"/>
      <c r="AT92" s="182"/>
    </row>
    <row r="93" spans="2:46" s="1" customFormat="1">
      <c r="B93" s="180"/>
      <c r="AT93" s="182"/>
    </row>
    <row r="94" spans="2:46" s="1" customFormat="1">
      <c r="B94" s="180"/>
      <c r="AT94" s="182"/>
    </row>
    <row r="95" spans="2:46" s="1" customFormat="1">
      <c r="B95" s="180"/>
      <c r="AT95" s="182"/>
    </row>
    <row r="96" spans="2:46" s="1" customFormat="1">
      <c r="B96" s="180"/>
      <c r="AT96" s="182"/>
    </row>
    <row r="97" spans="2:46" s="1" customFormat="1">
      <c r="B97" s="180"/>
      <c r="AT97" s="182"/>
    </row>
    <row r="98" spans="2:46" s="1" customFormat="1">
      <c r="B98" s="180"/>
      <c r="AT98" s="182"/>
    </row>
    <row r="99" spans="2:46" s="1" customFormat="1">
      <c r="B99" s="180"/>
      <c r="AT99" s="182"/>
    </row>
    <row r="100" spans="2:46" s="1" customFormat="1">
      <c r="B100" s="180"/>
      <c r="AT100" s="182"/>
    </row>
    <row r="101" spans="2:46" s="1" customFormat="1">
      <c r="B101" s="180"/>
      <c r="AT101" s="182"/>
    </row>
    <row r="102" spans="2:46" s="1" customFormat="1">
      <c r="B102" s="180"/>
      <c r="AT102" s="182"/>
    </row>
    <row r="103" spans="2:46" s="1" customFormat="1">
      <c r="B103" s="180"/>
      <c r="AT103" s="182"/>
    </row>
    <row r="104" spans="2:46" s="1" customFormat="1">
      <c r="B104" s="180"/>
      <c r="AT104" s="182"/>
    </row>
    <row r="105" spans="2:46" s="1" customFormat="1">
      <c r="B105" s="180"/>
      <c r="AT105" s="182"/>
    </row>
    <row r="106" spans="2:46" s="1" customFormat="1">
      <c r="B106" s="180"/>
      <c r="AT106" s="182"/>
    </row>
    <row r="107" spans="2:46" s="1" customFormat="1">
      <c r="B107" s="180"/>
      <c r="AT107" s="182"/>
    </row>
    <row r="108" spans="2:46" s="1" customFormat="1">
      <c r="B108" s="180"/>
      <c r="AT108" s="182"/>
    </row>
    <row r="109" spans="2:46" s="1" customFormat="1">
      <c r="B109" s="180"/>
      <c r="AT109" s="182"/>
    </row>
    <row r="110" spans="2:46" s="1" customFormat="1">
      <c r="B110" s="180"/>
      <c r="AT110" s="182"/>
    </row>
    <row r="111" spans="2:46" s="1" customFormat="1">
      <c r="B111" s="180"/>
      <c r="AT111" s="182"/>
    </row>
  </sheetData>
  <protectedRanges>
    <protectedRange sqref="O4:O20 P4:AR18" name="範囲3_1"/>
  </protectedRanges>
  <phoneticPr fontId="3"/>
  <dataValidations count="2">
    <dataValidation type="list" allowBlank="1" showInputMessage="1" showErrorMessage="1" sqref="AU26:AU35" xr:uid="{00000000-0002-0000-0300-000000000000}">
      <formula1>$AX$18:$AX$24</formula1>
    </dataValidation>
    <dataValidation imeMode="hiragana" allowBlank="1" showInputMessage="1" showErrorMessage="1" sqref="AS4:AS23 G4:I23" xr:uid="{00000000-0002-0000-0300-000001000000}"/>
  </dataValidations>
  <pageMargins left="0.34" right="0.46" top="1" bottom="1" header="0.51200000000000001" footer="0.51200000000000001"/>
  <pageSetup paperSize="9" scale="5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36"/>
  <sheetViews>
    <sheetView zoomScale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L15" sqref="L15"/>
    </sheetView>
  </sheetViews>
  <sheetFormatPr defaultRowHeight="13.5"/>
  <cols>
    <col min="1" max="1" width="3.375" customWidth="1"/>
    <col min="2" max="2" width="7.75" style="70" customWidth="1"/>
    <col min="3" max="4" width="2.625" customWidth="1"/>
    <col min="5" max="5" width="6.375" customWidth="1"/>
    <col min="6" max="6" width="8.125" customWidth="1"/>
    <col min="7" max="7" width="7.75" customWidth="1"/>
    <col min="8" max="8" width="28.875" customWidth="1"/>
    <col min="9" max="9" width="5.25" customWidth="1"/>
    <col min="10" max="10" width="5.625" customWidth="1"/>
    <col min="11" max="11" width="10.5" customWidth="1"/>
    <col min="12" max="12" width="12.625" customWidth="1"/>
    <col min="13" max="13" width="8.375" customWidth="1"/>
    <col min="14" max="14" width="13.625" customWidth="1"/>
    <col min="15" max="44" width="12.625" customWidth="1"/>
    <col min="45" max="45" width="12" customWidth="1"/>
    <col min="46" max="46" width="7.75" style="21" customWidth="1"/>
    <col min="47" max="47" width="14.5" customWidth="1"/>
    <col min="50" max="50" width="27.125" customWidth="1"/>
    <col min="51" max="51" width="18.125" customWidth="1"/>
  </cols>
  <sheetData>
    <row r="1" spans="1:51" s="114" customFormat="1" ht="21" customHeight="1" thickTop="1" thickBot="1">
      <c r="A1" s="74" t="s">
        <v>7</v>
      </c>
      <c r="B1" s="75"/>
      <c r="C1" s="76"/>
      <c r="D1" s="77"/>
      <c r="E1" s="76"/>
      <c r="F1" s="190">
        <f>'精肉企画書（写し）'!$T$1</f>
        <v>45719</v>
      </c>
      <c r="G1" s="175" t="str">
        <f>IF(L1="","",TEXT(WEEKDAY(L1,1),"aaa"))</f>
        <v>火</v>
      </c>
      <c r="H1" s="78" t="s">
        <v>54</v>
      </c>
      <c r="I1" s="76"/>
      <c r="J1" s="74"/>
      <c r="K1" s="73" t="s">
        <v>55</v>
      </c>
      <c r="L1" s="174">
        <f>月曜日!L1+2</f>
        <v>45734</v>
      </c>
      <c r="M1" s="120" t="s">
        <v>56</v>
      </c>
      <c r="N1" s="113">
        <f>SUM(L1-1)</f>
        <v>45733</v>
      </c>
      <c r="AT1" s="115"/>
    </row>
    <row r="2" spans="1:51" s="52" customFormat="1" ht="41.25" customHeight="1" thickTop="1" thickBot="1">
      <c r="A2" s="80" t="s">
        <v>18</v>
      </c>
      <c r="B2" s="81" t="s">
        <v>0</v>
      </c>
      <c r="C2" s="82" t="s">
        <v>52</v>
      </c>
      <c r="D2" s="82" t="s">
        <v>53</v>
      </c>
      <c r="E2" s="83" t="s">
        <v>1</v>
      </c>
      <c r="F2" s="84" t="s">
        <v>14</v>
      </c>
      <c r="G2" s="85" t="s">
        <v>2</v>
      </c>
      <c r="H2" s="85" t="s">
        <v>3</v>
      </c>
      <c r="I2" s="86" t="s">
        <v>9</v>
      </c>
      <c r="J2" s="84" t="s">
        <v>17</v>
      </c>
      <c r="K2" s="84" t="s">
        <v>15</v>
      </c>
      <c r="L2" s="84" t="s">
        <v>8</v>
      </c>
      <c r="M2" s="87" t="s">
        <v>5</v>
      </c>
      <c r="N2" s="183" t="s">
        <v>135</v>
      </c>
      <c r="O2" s="101" t="s">
        <v>26</v>
      </c>
      <c r="P2" s="101" t="s">
        <v>27</v>
      </c>
      <c r="Q2" s="101" t="s">
        <v>28</v>
      </c>
      <c r="R2" s="101" t="s">
        <v>29</v>
      </c>
      <c r="S2" s="101" t="s">
        <v>30</v>
      </c>
      <c r="T2" s="101" t="s">
        <v>31</v>
      </c>
      <c r="U2" s="101" t="s">
        <v>32</v>
      </c>
      <c r="V2" s="101" t="s">
        <v>33</v>
      </c>
      <c r="W2" s="101" t="s">
        <v>34</v>
      </c>
      <c r="X2" s="101" t="s">
        <v>35</v>
      </c>
      <c r="Y2" s="101" t="s">
        <v>36</v>
      </c>
      <c r="Z2" s="101" t="s">
        <v>37</v>
      </c>
      <c r="AA2" s="101" t="s">
        <v>38</v>
      </c>
      <c r="AB2" s="101" t="s">
        <v>39</v>
      </c>
      <c r="AC2" s="101" t="s">
        <v>40</v>
      </c>
      <c r="AD2" s="101" t="s">
        <v>41</v>
      </c>
      <c r="AE2" s="101" t="s">
        <v>42</v>
      </c>
      <c r="AF2" s="101" t="s">
        <v>24</v>
      </c>
      <c r="AG2" s="101" t="s">
        <v>25</v>
      </c>
      <c r="AH2" s="101" t="s">
        <v>23</v>
      </c>
      <c r="AI2" s="101" t="s">
        <v>22</v>
      </c>
      <c r="AJ2" s="101" t="s">
        <v>43</v>
      </c>
      <c r="AK2" s="101" t="s">
        <v>44</v>
      </c>
      <c r="AL2" s="101" t="s">
        <v>45</v>
      </c>
      <c r="AM2" s="101" t="s">
        <v>46</v>
      </c>
      <c r="AN2" s="101" t="s">
        <v>47</v>
      </c>
      <c r="AO2" s="101" t="s">
        <v>48</v>
      </c>
      <c r="AP2" s="101" t="s">
        <v>49</v>
      </c>
      <c r="AQ2" s="101" t="s">
        <v>50</v>
      </c>
      <c r="AR2" s="101" t="s">
        <v>51</v>
      </c>
      <c r="AS2" s="102" t="s">
        <v>6</v>
      </c>
      <c r="AT2" s="103" t="s">
        <v>4</v>
      </c>
      <c r="AU2" s="104" t="s">
        <v>11</v>
      </c>
      <c r="AX2" s="52" t="s">
        <v>65</v>
      </c>
      <c r="AY2" s="52" t="s">
        <v>66</v>
      </c>
    </row>
    <row r="3" spans="1:51" s="23" customFormat="1" ht="17.25" hidden="1" customHeight="1">
      <c r="A3" s="24" t="s">
        <v>69</v>
      </c>
      <c r="B3" s="72"/>
      <c r="C3" s="25"/>
      <c r="D3" s="25"/>
      <c r="E3" s="24"/>
      <c r="F3" s="24"/>
      <c r="G3" s="24"/>
      <c r="H3" s="24"/>
      <c r="I3" s="24"/>
      <c r="J3" s="24"/>
      <c r="K3" s="24"/>
      <c r="L3" s="24"/>
      <c r="M3" s="26"/>
      <c r="N3" s="62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6"/>
      <c r="AT3" s="27"/>
      <c r="AU3" s="24"/>
      <c r="AX3" s="32"/>
      <c r="AY3" s="32"/>
    </row>
    <row r="4" spans="1:51" s="38" customFormat="1" ht="16.5" customHeight="1" thickTop="1">
      <c r="A4" s="59">
        <v>1</v>
      </c>
      <c r="B4" s="69">
        <f t="shared" ref="B4:B12" si="0">IF(G4="","",$F$1)</f>
        <v>45719</v>
      </c>
      <c r="C4" s="61">
        <f>IF($G4="","",3)</f>
        <v>3</v>
      </c>
      <c r="D4" s="196" t="str">
        <f>IF(I4="","",TEXT(WEEKDAY($L$1+1,1),"aaa"))</f>
        <v>水</v>
      </c>
      <c r="E4" s="57"/>
      <c r="F4" s="57">
        <f>IF(月曜日!F4="","",月曜日!F4)</f>
        <v>514</v>
      </c>
      <c r="G4" s="58">
        <f>IF(ISBLANK($A4),"",IF(ISERROR(VLOOKUP($A4,'精肉企画書（写し）'!$A$4:$J$100,4,FALSE)),"",VLOOKUP($A4,'精肉企画書（写し）'!$A$4:$J$100,4,FALSE)))</f>
        <v>358483</v>
      </c>
      <c r="H4" s="58" t="str">
        <f>IF(ISBLANK($G4),"",IF(ISERROR(VLOOKUP($G4,'精肉企画書（写し）'!$D$4:$J$100,6,FALSE)),"",VLOOKUP($G4,'精肉企画書（写し）'!$D$4:$J$100,6,FALSE)))</f>
        <v>指定牛ﾁﾙﾄﾞ切落しすき焼用（ﾓﾓ・ｶﾀ・ﾊﾞﾗ）</v>
      </c>
      <c r="I4" s="58" t="str">
        <f>IF(ISBLANK($G4),"",IF(ISERROR(VLOOKUP($G4,'精肉企画書（写し）'!$D$4:$J$100,7,FALSE)),"",VLOOKUP($G4,'精肉企画書（写し）'!$D$4:$J$100,7,FALSE)))</f>
        <v>200g</v>
      </c>
      <c r="J4" s="172">
        <f>IF(G4="","",VLOOKUP(G4,[1]書込!$A$5:$P$53,13,0))</f>
        <v>18</v>
      </c>
      <c r="K4" s="171">
        <f>IF($G4="","",IF(VLOOKUP($G4,'精肉企画書（写し）'!$D$4:$V$100,19,FALSE)="Ｃ",$L$1,IF(VLOOKUP($G4,'精肉企画書（写し）'!$D$4:$V$100,19,FALSE)="Ｆ",$N$1,"")))</f>
        <v>45734</v>
      </c>
      <c r="L4" s="171">
        <f>IF($G4="","",IF(VLOOKUP($G4,'精肉企画書（写し）'!$D$3:$V$100,19,FALSE)="Ｃ",$L$1,""))</f>
        <v>45734</v>
      </c>
      <c r="M4" s="60">
        <f>IF(J4="","",PRODUCT(VLOOKUP(G4,'精肉企画書（写し）'!$D$4:$AR$100,41,0),J4/1000))</f>
        <v>3.5999999999999996</v>
      </c>
      <c r="N4" s="170" t="str">
        <f>IF(G4="","",CONCATENATE(G4,TEXT(L4,"y"),TEXT(L4,"mmdd")))</f>
        <v>358483250318</v>
      </c>
      <c r="O4" s="206" t="str">
        <f>MIDB(Sheet1!D34,4,10)</f>
        <v>1667729372</v>
      </c>
      <c r="P4" s="206" t="str">
        <f>MIDB(Sheet1!E34,4,10)</f>
        <v>1667729372</v>
      </c>
      <c r="Q4" s="206" t="str">
        <f>MIDB(Sheet1!F34,4,10)</f>
        <v/>
      </c>
      <c r="R4" s="206" t="str">
        <f>MIDB(Sheet1!G34,4,10)</f>
        <v/>
      </c>
      <c r="S4" s="206" t="str">
        <f>MIDB(Sheet1!H34,4,10)</f>
        <v/>
      </c>
      <c r="T4" s="206" t="str">
        <f>MIDB(Sheet1!I34,4,10)</f>
        <v/>
      </c>
      <c r="U4" s="206" t="str">
        <f>MIDB(Sheet1!J34,4,10)</f>
        <v/>
      </c>
      <c r="V4" s="206" t="str">
        <f>MIDB(Sheet1!K34,4,10)</f>
        <v/>
      </c>
      <c r="W4" s="206" t="str">
        <f>MIDB(Sheet1!L34,4,10)</f>
        <v/>
      </c>
      <c r="X4" s="206" t="str">
        <f>MIDB(Sheet1!M34,4,10)</f>
        <v/>
      </c>
      <c r="Y4" s="206" t="str">
        <f>MIDB(Sheet1!N34,4,10)</f>
        <v/>
      </c>
      <c r="Z4" s="206" t="str">
        <f>MIDB(Sheet1!O34,4,10)</f>
        <v/>
      </c>
      <c r="AA4" s="206" t="str">
        <f>MIDB(Sheet1!P34,4,10)</f>
        <v/>
      </c>
      <c r="AB4" s="206" t="str">
        <f>MIDB(Sheet1!Q34,4,10)</f>
        <v/>
      </c>
      <c r="AC4" s="206" t="str">
        <f>MIDB(Sheet1!R34,4,10)</f>
        <v/>
      </c>
      <c r="AD4" s="206" t="str">
        <f>MIDB(Sheet1!S34,4,10)</f>
        <v/>
      </c>
      <c r="AE4" s="206" t="str">
        <f>MIDB(Sheet1!T34,4,10)</f>
        <v/>
      </c>
      <c r="AF4" s="206" t="str">
        <f>MIDB(Sheet1!U34,4,10)</f>
        <v/>
      </c>
      <c r="AG4" s="206" t="str">
        <f>MIDB(Sheet1!V34,4,10)</f>
        <v/>
      </c>
      <c r="AH4" s="206" t="str">
        <f>MIDB(Sheet1!W34,4,10)</f>
        <v/>
      </c>
      <c r="AI4" s="206" t="str">
        <f>MIDB(Sheet1!X34,4,10)</f>
        <v/>
      </c>
      <c r="AJ4" s="206" t="str">
        <f>MIDB(Sheet1!Y34,4,10)</f>
        <v/>
      </c>
      <c r="AK4" s="206" t="str">
        <f>MIDB(Sheet1!Z34,4,10)</f>
        <v/>
      </c>
      <c r="AL4" s="206" t="str">
        <f>MIDB(Sheet1!AA34,4,10)</f>
        <v/>
      </c>
      <c r="AM4" s="206" t="str">
        <f>MIDB(Sheet1!AB34,4,10)</f>
        <v/>
      </c>
      <c r="AN4" s="206" t="str">
        <f>MIDB(Sheet1!AC34,4,10)</f>
        <v/>
      </c>
      <c r="AO4" s="206" t="str">
        <f>MIDB(Sheet1!AD34,4,10)</f>
        <v/>
      </c>
      <c r="AP4" s="206" t="str">
        <f>MIDB(Sheet1!AE34,4,10)</f>
        <v/>
      </c>
      <c r="AQ4" s="206" t="str">
        <f>MIDB(Sheet1!AF34,4,10)</f>
        <v/>
      </c>
      <c r="AR4" s="206" t="str">
        <f>MIDB(Sheet1!AG34,4,10)</f>
        <v/>
      </c>
      <c r="AS4" s="92" t="str">
        <f>IF(ISBLANK($G4),"",IF(ISERROR(VLOOKUP($G4,'精肉企画書（写し）'!$D$4:$AA$21,20,FALSE)),"",VLOOKUP($G4,'精肉企画書（写し）'!$D$4:$AA$21,20,FALSE)))</f>
        <v>コープラスフーズ</v>
      </c>
      <c r="AT4" s="93"/>
      <c r="AU4" s="94"/>
      <c r="AX4" s="53" t="s">
        <v>16</v>
      </c>
      <c r="AY4" s="54" t="s">
        <v>58</v>
      </c>
    </row>
    <row r="5" spans="1:51" s="38" customFormat="1" ht="16.5" customHeight="1">
      <c r="A5" s="59">
        <v>2</v>
      </c>
      <c r="B5" s="69">
        <f t="shared" si="0"/>
        <v>45719</v>
      </c>
      <c r="C5" s="61">
        <f t="shared" ref="C5:C23" si="1">IF($G5="","",3)</f>
        <v>3</v>
      </c>
      <c r="D5" s="196" t="str">
        <f t="shared" ref="D5:D23" si="2">IF(I5="","",TEXT(WEEKDAY($L$1+1,1),"aaa"))</f>
        <v>水</v>
      </c>
      <c r="E5" s="57"/>
      <c r="F5" s="57">
        <f>IF(月曜日!F5="","",月曜日!F5)</f>
        <v>534</v>
      </c>
      <c r="G5" s="58">
        <f>IF(ISBLANK($A5),"",IF(ISERROR(VLOOKUP($A5,'精肉企画書（写し）'!$A$4:$J$100,4,FALSE)),"",VLOOKUP($A5,'精肉企画書（写し）'!$A$4:$J$100,4,FALSE)))</f>
        <v>392217</v>
      </c>
      <c r="H5" s="58" t="str">
        <f>IF(ISBLANK($G5),"",IF(ISERROR(VLOOKUP($G5,'精肉企画書（写し）'!$D$4:$J$100,6,FALSE)),"",VLOOKUP($G5,'精肉企画書（写し）'!$D$4:$J$100,6,FALSE)))</f>
        <v>指定牛すき焼用（ﾓﾓ）</v>
      </c>
      <c r="I5" s="58" t="str">
        <f>IF(ISBLANK($G5),"",IF(ISERROR(VLOOKUP($G5,'精肉企画書（写し）'!$D$4:$J$100,7,FALSE)),"",VLOOKUP($G5,'精肉企画書（写し）'!$D$4:$J$100,7,FALSE)))</f>
        <v>150g</v>
      </c>
      <c r="J5" s="172">
        <f>IF(G5="","",VLOOKUP(G5,[1]書込!$A$5:$P$53,13,0))</f>
        <v>1</v>
      </c>
      <c r="K5" s="171">
        <f>IF($G5="","",IF(VLOOKUP($G5,'精肉企画書（写し）'!$D$4:$V$100,19,FALSE)="Ｃ",$L$1,IF(VLOOKUP($G5,'精肉企画書（写し）'!$D$4:$V$100,19,FALSE)="Ｆ",$N$1,"")))</f>
        <v>45734</v>
      </c>
      <c r="L5" s="171">
        <f>IF($G5="","",IF(VLOOKUP($G5,'精肉企画書（写し）'!$D$3:$V$100,19,FALSE)="Ｃ",$L$1,""))</f>
        <v>45734</v>
      </c>
      <c r="M5" s="60">
        <f>IF(J5="","",PRODUCT(VLOOKUP(G5,'精肉企画書（写し）'!$D$4:$AR$100,41,0),J5/1000))</f>
        <v>0.15</v>
      </c>
      <c r="N5" s="170" t="str">
        <f t="shared" ref="N5:N23" si="3">IF(G5="","",CONCATENATE(G5,TEXT(L5,"y"),TEXT(L5,"mmdd")))</f>
        <v>392217250318</v>
      </c>
      <c r="O5" s="206" t="str">
        <f>MIDB(Sheet1!D35,4,10)</f>
        <v>1673819746</v>
      </c>
      <c r="P5" s="206" t="str">
        <f>MIDB(Sheet1!E35,4,10)</f>
        <v>1667729372</v>
      </c>
      <c r="Q5" s="206" t="str">
        <f>MIDB(Sheet1!F35,4,10)</f>
        <v/>
      </c>
      <c r="R5" s="206" t="str">
        <f>MIDB(Sheet1!G35,4,10)</f>
        <v/>
      </c>
      <c r="S5" s="206" t="str">
        <f>MIDB(Sheet1!H35,4,10)</f>
        <v/>
      </c>
      <c r="T5" s="206" t="str">
        <f>MIDB(Sheet1!I35,4,10)</f>
        <v/>
      </c>
      <c r="U5" s="206" t="str">
        <f>MIDB(Sheet1!J35,4,10)</f>
        <v/>
      </c>
      <c r="V5" s="206" t="str">
        <f>MIDB(Sheet1!K35,4,10)</f>
        <v/>
      </c>
      <c r="W5" s="206" t="str">
        <f>MIDB(Sheet1!L35,4,10)</f>
        <v/>
      </c>
      <c r="X5" s="206" t="str">
        <f>MIDB(Sheet1!M35,4,10)</f>
        <v/>
      </c>
      <c r="Y5" s="206" t="str">
        <f>MIDB(Sheet1!N35,4,10)</f>
        <v/>
      </c>
      <c r="Z5" s="206" t="str">
        <f>MIDB(Sheet1!O35,4,10)</f>
        <v/>
      </c>
      <c r="AA5" s="206" t="str">
        <f>MIDB(Sheet1!P35,4,10)</f>
        <v/>
      </c>
      <c r="AB5" s="206" t="str">
        <f>MIDB(Sheet1!Q35,4,10)</f>
        <v/>
      </c>
      <c r="AC5" s="206" t="str">
        <f>MIDB(Sheet1!R35,4,10)</f>
        <v/>
      </c>
      <c r="AD5" s="206" t="str">
        <f>MIDB(Sheet1!S35,4,10)</f>
        <v/>
      </c>
      <c r="AE5" s="206" t="str">
        <f>MIDB(Sheet1!T35,4,10)</f>
        <v/>
      </c>
      <c r="AF5" s="206" t="str">
        <f>MIDB(Sheet1!U35,4,10)</f>
        <v/>
      </c>
      <c r="AG5" s="206" t="str">
        <f>MIDB(Sheet1!V35,4,10)</f>
        <v/>
      </c>
      <c r="AH5" s="206" t="str">
        <f>MIDB(Sheet1!W35,4,10)</f>
        <v/>
      </c>
      <c r="AI5" s="206" t="str">
        <f>MIDB(Sheet1!X35,4,10)</f>
        <v/>
      </c>
      <c r="AJ5" s="206" t="str">
        <f>MIDB(Sheet1!Y35,4,10)</f>
        <v/>
      </c>
      <c r="AK5" s="206" t="str">
        <f>MIDB(Sheet1!Z35,4,10)</f>
        <v/>
      </c>
      <c r="AL5" s="206" t="str">
        <f>MIDB(Sheet1!AA35,4,10)</f>
        <v/>
      </c>
      <c r="AM5" s="206" t="str">
        <f>MIDB(Sheet1!AB35,4,10)</f>
        <v/>
      </c>
      <c r="AN5" s="206" t="str">
        <f>MIDB(Sheet1!AC35,4,10)</f>
        <v/>
      </c>
      <c r="AO5" s="206" t="str">
        <f>MIDB(Sheet1!AD35,4,10)</f>
        <v/>
      </c>
      <c r="AP5" s="206" t="str">
        <f>MIDB(Sheet1!AE35,4,10)</f>
        <v/>
      </c>
      <c r="AQ5" s="206" t="str">
        <f>MIDB(Sheet1!AF35,4,10)</f>
        <v/>
      </c>
      <c r="AR5" s="206" t="str">
        <f>MIDB(Sheet1!AG35,4,10)</f>
        <v/>
      </c>
      <c r="AS5" s="92" t="str">
        <f>IF(ISBLANK($G5),"",IF(ISERROR(VLOOKUP($G5,'精肉企画書（写し）'!$D$4:$AA$21,20,FALSE)),"",VLOOKUP($G5,'精肉企画書（写し）'!$D$4:$AA$21,20,FALSE)))</f>
        <v>コープラスフーズ</v>
      </c>
      <c r="AT5" s="93"/>
      <c r="AU5" s="94"/>
      <c r="AX5" s="53" t="s">
        <v>21</v>
      </c>
      <c r="AY5" s="54" t="s">
        <v>59</v>
      </c>
    </row>
    <row r="6" spans="1:51" s="38" customFormat="1" ht="16.5" customHeight="1">
      <c r="A6" s="59">
        <v>3</v>
      </c>
      <c r="B6" s="69">
        <f t="shared" si="0"/>
        <v>45719</v>
      </c>
      <c r="C6" s="61">
        <f t="shared" si="1"/>
        <v>3</v>
      </c>
      <c r="D6" s="196" t="str">
        <f t="shared" si="2"/>
        <v>水</v>
      </c>
      <c r="E6" s="57"/>
      <c r="F6" s="57">
        <f>IF(月曜日!F6="","",月曜日!F6)</f>
        <v>6</v>
      </c>
      <c r="G6" s="58">
        <f>IF(ISBLANK($A6),"",IF(ISERROR(VLOOKUP($A6,'精肉企画書（写し）'!$A$4:$J$100,4,FALSE)),"",VLOOKUP($A6,'精肉企画書（写し）'!$A$4:$J$100,4,FALSE)))</f>
        <v>309262</v>
      </c>
      <c r="H6" s="58" t="str">
        <f>IF(ISBLANK($G6),"",IF(ISERROR(VLOOKUP($G6,'精肉企画書（写し）'!$D$4:$J$100,6,FALSE)),"",VLOOKUP($G6,'精肉企画書（写し）'!$D$4:$J$100,6,FALSE)))</f>
        <v>国産牛ﾁﾙﾄﾞこまぎれ</v>
      </c>
      <c r="I6" s="58" t="str">
        <f>IF(ISBLANK($G6),"",IF(ISERROR(VLOOKUP($G6,'精肉企画書（写し）'!$D$4:$J$100,7,FALSE)),"",VLOOKUP($G6,'精肉企画書（写し）'!$D$4:$J$100,7,FALSE)))</f>
        <v>200ｇ</v>
      </c>
      <c r="J6" s="172">
        <f>IF(G6="","",VLOOKUP(G6,[1]書込!$A$5:$P$53,13,0))</f>
        <v>127</v>
      </c>
      <c r="K6" s="171">
        <f>IF($G6="","",IF(VLOOKUP($G6,'精肉企画書（写し）'!$D$4:$V$100,19,FALSE)="Ｃ",$L$1,IF(VLOOKUP($G6,'精肉企画書（写し）'!$D$4:$V$100,19,FALSE)="Ｆ",$N$1,"")))</f>
        <v>45734</v>
      </c>
      <c r="L6" s="171">
        <f>IF($G6="","",IF(VLOOKUP($G6,'精肉企画書（写し）'!$D$3:$V$100,19,FALSE)="Ｃ",$L$1,""))</f>
        <v>45734</v>
      </c>
      <c r="M6" s="60">
        <f>IF(J6="","",PRODUCT(VLOOKUP(G6,'精肉企画書（写し）'!$D$4:$AR$100,41,0),J6/1000))</f>
        <v>25.4</v>
      </c>
      <c r="N6" s="170" t="str">
        <f t="shared" si="3"/>
        <v>309262250318</v>
      </c>
      <c r="O6" s="206" t="str">
        <f>MIDB(Sheet1!D36,4,10)</f>
        <v>1678639219</v>
      </c>
      <c r="P6" s="206" t="str">
        <f>MIDB(Sheet1!E36,4,10)</f>
        <v>1453221790</v>
      </c>
      <c r="Q6" s="206" t="str">
        <f>MIDB(Sheet1!F36,4,10)</f>
        <v>1420968048</v>
      </c>
      <c r="R6" s="206" t="str">
        <f>MIDB(Sheet1!G36,4,10)</f>
        <v>1674232414</v>
      </c>
      <c r="S6" s="206" t="str">
        <f>MIDB(Sheet1!H36,4,10)</f>
        <v>1669007508</v>
      </c>
      <c r="T6" s="206" t="str">
        <f>MIDB(Sheet1!I36,4,10)</f>
        <v>1678946263</v>
      </c>
      <c r="U6" s="206" t="str">
        <f>MIDB(Sheet1!J36,4,10)</f>
        <v>1652743291</v>
      </c>
      <c r="V6" s="206" t="str">
        <f>MIDB(Sheet1!K36,4,10)</f>
        <v>1446323135</v>
      </c>
      <c r="W6" s="206" t="str">
        <f>MIDB(Sheet1!L36,4,10)</f>
        <v/>
      </c>
      <c r="X6" s="206" t="str">
        <f>MIDB(Sheet1!M36,4,10)</f>
        <v/>
      </c>
      <c r="Y6" s="206" t="str">
        <f>MIDB(Sheet1!N36,4,10)</f>
        <v/>
      </c>
      <c r="Z6" s="206" t="str">
        <f>MIDB(Sheet1!O36,4,10)</f>
        <v/>
      </c>
      <c r="AA6" s="206" t="str">
        <f>MIDB(Sheet1!P36,4,10)</f>
        <v/>
      </c>
      <c r="AB6" s="206" t="str">
        <f>MIDB(Sheet1!Q36,4,10)</f>
        <v/>
      </c>
      <c r="AC6" s="206" t="str">
        <f>MIDB(Sheet1!R36,4,10)</f>
        <v/>
      </c>
      <c r="AD6" s="206" t="str">
        <f>MIDB(Sheet1!S36,4,10)</f>
        <v/>
      </c>
      <c r="AE6" s="206" t="str">
        <f>MIDB(Sheet1!T36,4,10)</f>
        <v/>
      </c>
      <c r="AF6" s="206" t="str">
        <f>MIDB(Sheet1!U36,4,10)</f>
        <v/>
      </c>
      <c r="AG6" s="206" t="str">
        <f>MIDB(Sheet1!V36,4,10)</f>
        <v/>
      </c>
      <c r="AH6" s="206" t="str">
        <f>MIDB(Sheet1!W36,4,10)</f>
        <v/>
      </c>
      <c r="AI6" s="206" t="str">
        <f>MIDB(Sheet1!X36,4,10)</f>
        <v/>
      </c>
      <c r="AJ6" s="206" t="str">
        <f>MIDB(Sheet1!Y36,4,10)</f>
        <v/>
      </c>
      <c r="AK6" s="206" t="str">
        <f>MIDB(Sheet1!Z36,4,10)</f>
        <v/>
      </c>
      <c r="AL6" s="206" t="str">
        <f>MIDB(Sheet1!AA36,4,10)</f>
        <v/>
      </c>
      <c r="AM6" s="206" t="str">
        <f>MIDB(Sheet1!AB36,4,10)</f>
        <v/>
      </c>
      <c r="AN6" s="206" t="str">
        <f>MIDB(Sheet1!AC36,4,10)</f>
        <v/>
      </c>
      <c r="AO6" s="206" t="str">
        <f>MIDB(Sheet1!AD36,4,10)</f>
        <v/>
      </c>
      <c r="AP6" s="206" t="str">
        <f>MIDB(Sheet1!AE36,4,10)</f>
        <v/>
      </c>
      <c r="AQ6" s="206" t="str">
        <f>MIDB(Sheet1!AF36,4,10)</f>
        <v/>
      </c>
      <c r="AR6" s="206" t="str">
        <f>MIDB(Sheet1!AG36,4,10)</f>
        <v/>
      </c>
      <c r="AS6" s="92" t="str">
        <f>IF(ISBLANK($G6),"",IF(ISERROR(VLOOKUP($G6,'精肉企画書（写し）'!$D$4:$AA$21,20,FALSE)),"",VLOOKUP($G6,'精肉企画書（写し）'!$D$4:$AA$21,20,FALSE)))</f>
        <v>コープラスフーズ</v>
      </c>
      <c r="AT6" s="93"/>
      <c r="AU6" s="94"/>
      <c r="AX6" s="53" t="s">
        <v>57</v>
      </c>
      <c r="AY6" s="54" t="s">
        <v>60</v>
      </c>
    </row>
    <row r="7" spans="1:51" s="38" customFormat="1" ht="16.5" customHeight="1">
      <c r="A7" s="59">
        <v>4</v>
      </c>
      <c r="B7" s="69">
        <f t="shared" si="0"/>
        <v>45719</v>
      </c>
      <c r="C7" s="61">
        <f t="shared" si="1"/>
        <v>3</v>
      </c>
      <c r="D7" s="196" t="str">
        <f t="shared" si="2"/>
        <v>水</v>
      </c>
      <c r="E7" s="57"/>
      <c r="F7" s="57">
        <f>IF(月曜日!F7="","",月曜日!F7)</f>
        <v>520</v>
      </c>
      <c r="G7" s="58">
        <f>IF(ISBLANK($A7),"",IF(ISERROR(VLOOKUP($A7,'精肉企画書（写し）'!$A$4:$J$100,4,FALSE)),"",VLOOKUP($A7,'精肉企画書（写し）'!$A$4:$J$100,4,FALSE)))</f>
        <v>320888</v>
      </c>
      <c r="H7" s="58" t="str">
        <f>IF(ISBLANK($G7),"",IF(ISERROR(VLOOKUP($G7,'精肉企画書（写し）'!$D$4:$J$100,6,FALSE)),"",VLOOKUP($G7,'精肉企画書（写し）'!$D$4:$J$100,6,FALSE)))</f>
        <v>指定牛切落し（ﾓﾓ）</v>
      </c>
      <c r="I7" s="58" t="str">
        <f>IF(ISBLANK($G7),"",IF(ISERROR(VLOOKUP($G7,'精肉企画書（写し）'!$D$4:$J$100,7,FALSE)),"",VLOOKUP($G7,'精肉企画書（写し）'!$D$4:$J$100,7,FALSE)))</f>
        <v>150g</v>
      </c>
      <c r="J7" s="172">
        <f>IF(G7="","",VLOOKUP(G7,[1]書込!$A$5:$P$53,13,0))</f>
        <v>27</v>
      </c>
      <c r="K7" s="171">
        <f>IF($G7="","",IF(VLOOKUP($G7,'精肉企画書（写し）'!$D$4:$V$100,19,FALSE)="Ｃ",$L$1,IF(VLOOKUP($G7,'精肉企画書（写し）'!$D$4:$V$100,19,FALSE)="Ｆ",$N$1,"")))</f>
        <v>45734</v>
      </c>
      <c r="L7" s="171">
        <f>IF($G7="","",IF(VLOOKUP($G7,'精肉企画書（写し）'!$D$3:$V$100,19,FALSE)="Ｃ",$L$1,""))</f>
        <v>45734</v>
      </c>
      <c r="M7" s="60">
        <f>IF(J7="","",PRODUCT(VLOOKUP(G7,'精肉企画書（写し）'!$D$4:$AR$100,41,0),J7/1000))</f>
        <v>4.05</v>
      </c>
      <c r="N7" s="170" t="str">
        <f t="shared" si="3"/>
        <v>320888250318</v>
      </c>
      <c r="O7" s="206" t="str">
        <f>MIDB(Sheet1!D37,4,10)</f>
        <v>1667729372</v>
      </c>
      <c r="P7" s="206" t="str">
        <f>MIDB(Sheet1!E37,4,10)</f>
        <v>1667729372</v>
      </c>
      <c r="Q7" s="206" t="str">
        <f>MIDB(Sheet1!F37,4,10)</f>
        <v/>
      </c>
      <c r="R7" s="206" t="str">
        <f>MIDB(Sheet1!G37,4,10)</f>
        <v/>
      </c>
      <c r="S7" s="206" t="str">
        <f>MIDB(Sheet1!H37,4,10)</f>
        <v/>
      </c>
      <c r="T7" s="206" t="str">
        <f>MIDB(Sheet1!I37,4,10)</f>
        <v/>
      </c>
      <c r="U7" s="206" t="str">
        <f>MIDB(Sheet1!J37,4,10)</f>
        <v/>
      </c>
      <c r="V7" s="206" t="str">
        <f>MIDB(Sheet1!K37,4,10)</f>
        <v/>
      </c>
      <c r="W7" s="206" t="str">
        <f>MIDB(Sheet1!L37,4,10)</f>
        <v/>
      </c>
      <c r="X7" s="206" t="str">
        <f>MIDB(Sheet1!M37,4,10)</f>
        <v/>
      </c>
      <c r="Y7" s="206" t="str">
        <f>MIDB(Sheet1!N37,4,10)</f>
        <v/>
      </c>
      <c r="Z7" s="206" t="str">
        <f>MIDB(Sheet1!O37,4,10)</f>
        <v/>
      </c>
      <c r="AA7" s="206" t="str">
        <f>MIDB(Sheet1!P37,4,10)</f>
        <v/>
      </c>
      <c r="AB7" s="206" t="str">
        <f>MIDB(Sheet1!Q37,4,10)</f>
        <v/>
      </c>
      <c r="AC7" s="206" t="str">
        <f>MIDB(Sheet1!R37,4,10)</f>
        <v/>
      </c>
      <c r="AD7" s="206" t="str">
        <f>MIDB(Sheet1!S37,4,10)</f>
        <v/>
      </c>
      <c r="AE7" s="206" t="str">
        <f>MIDB(Sheet1!T37,4,10)</f>
        <v/>
      </c>
      <c r="AF7" s="206" t="str">
        <f>MIDB(Sheet1!U37,4,10)</f>
        <v/>
      </c>
      <c r="AG7" s="206" t="str">
        <f>MIDB(Sheet1!V37,4,10)</f>
        <v/>
      </c>
      <c r="AH7" s="206" t="str">
        <f>MIDB(Sheet1!W37,4,10)</f>
        <v/>
      </c>
      <c r="AI7" s="206" t="str">
        <f>MIDB(Sheet1!X37,4,10)</f>
        <v/>
      </c>
      <c r="AJ7" s="206" t="str">
        <f>MIDB(Sheet1!Y37,4,10)</f>
        <v/>
      </c>
      <c r="AK7" s="206" t="str">
        <f>MIDB(Sheet1!Z37,4,10)</f>
        <v/>
      </c>
      <c r="AL7" s="206" t="str">
        <f>MIDB(Sheet1!AA37,4,10)</f>
        <v/>
      </c>
      <c r="AM7" s="206" t="str">
        <f>MIDB(Sheet1!AB37,4,10)</f>
        <v/>
      </c>
      <c r="AN7" s="206" t="str">
        <f>MIDB(Sheet1!AC37,4,10)</f>
        <v/>
      </c>
      <c r="AO7" s="206" t="str">
        <f>MIDB(Sheet1!AD37,4,10)</f>
        <v/>
      </c>
      <c r="AP7" s="206" t="str">
        <f>MIDB(Sheet1!AE37,4,10)</f>
        <v/>
      </c>
      <c r="AQ7" s="206" t="str">
        <f>MIDB(Sheet1!AF37,4,10)</f>
        <v/>
      </c>
      <c r="AR7" s="206" t="str">
        <f>MIDB(Sheet1!AG37,4,10)</f>
        <v/>
      </c>
      <c r="AS7" s="92" t="str">
        <f>IF(ISBLANK($G7),"",IF(ISERROR(VLOOKUP($G7,'精肉企画書（写し）'!$D$4:$AA$21,20,FALSE)),"",VLOOKUP($G7,'精肉企画書（写し）'!$D$4:$AA$21,20,FALSE)))</f>
        <v>コープラスフーズ</v>
      </c>
      <c r="AT7" s="93"/>
      <c r="AU7" s="94"/>
      <c r="AX7" s="53" t="s">
        <v>20</v>
      </c>
      <c r="AY7" s="54">
        <v>305773</v>
      </c>
    </row>
    <row r="8" spans="1:51" s="38" customFormat="1">
      <c r="A8" s="59">
        <v>5</v>
      </c>
      <c r="B8" s="69">
        <f t="shared" si="0"/>
        <v>45719</v>
      </c>
      <c r="C8" s="61">
        <f t="shared" si="1"/>
        <v>3</v>
      </c>
      <c r="D8" s="196" t="str">
        <f t="shared" si="2"/>
        <v>水</v>
      </c>
      <c r="E8" s="57"/>
      <c r="F8" s="57">
        <f>IF(月曜日!F8="","",月曜日!F8)</f>
        <v>517</v>
      </c>
      <c r="G8" s="58">
        <f>IF(ISBLANK($A8),"",IF(ISERROR(VLOOKUP($A8,'精肉企画書（写し）'!$A$4:$J$100,4,FALSE)),"",VLOOKUP($A8,'精肉企画書（写し）'!$A$4:$J$100,4,FALSE)))</f>
        <v>391970</v>
      </c>
      <c r="H8" s="58" t="str">
        <f>IF(ISBLANK($G8),"",IF(ISERROR(VLOOKUP($G8,'精肉企画書（写し）'!$D$4:$J$100,6,FALSE)),"",VLOOKUP($G8,'精肉企画書（写し）'!$D$4:$J$100,6,FALSE)))</f>
        <v>国産牛切落し（ﾓﾓ）</v>
      </c>
      <c r="I8" s="58" t="str">
        <f>IF(ISBLANK($G8),"",IF(ISERROR(VLOOKUP($G8,'精肉企画書（写し）'!$D$4:$J$100,7,FALSE)),"",VLOOKUP($G8,'精肉企画書（写し）'!$D$4:$J$100,7,FALSE)))</f>
        <v>150g</v>
      </c>
      <c r="J8" s="172">
        <f>IF(G8="","",VLOOKUP(G8,[1]書込!$A$5:$P$53,13,0))</f>
        <v>38</v>
      </c>
      <c r="K8" s="171">
        <f>IF($G8="","",IF(VLOOKUP($G8,'精肉企画書（写し）'!$D$4:$V$100,19,FALSE)="Ｃ",$L$1,IF(VLOOKUP($G8,'精肉企画書（写し）'!$D$4:$V$100,19,FALSE)="Ｆ",$N$1,"")))</f>
        <v>45734</v>
      </c>
      <c r="L8" s="171">
        <f>IF($G8="","",IF(VLOOKUP($G8,'精肉企画書（写し）'!$D$3:$V$100,19,FALSE)="Ｃ",$L$1,""))</f>
        <v>45734</v>
      </c>
      <c r="M8" s="60">
        <f>IF(J8="","",PRODUCT(VLOOKUP(G8,'精肉企画書（写し）'!$D$4:$AR$100,41,0),J8/1000))</f>
        <v>5.7</v>
      </c>
      <c r="N8" s="170" t="str">
        <f t="shared" si="3"/>
        <v>391970250318</v>
      </c>
      <c r="O8" s="206" t="str">
        <f>MIDB(Sheet1!D38,4,10)</f>
        <v>1528917146</v>
      </c>
      <c r="P8" s="206" t="str">
        <f>MIDB(Sheet1!E38,4,10)</f>
        <v/>
      </c>
      <c r="Q8" s="206" t="str">
        <f>MIDB(Sheet1!F38,4,10)</f>
        <v/>
      </c>
      <c r="R8" s="206" t="str">
        <f>MIDB(Sheet1!G38,4,10)</f>
        <v/>
      </c>
      <c r="S8" s="206" t="str">
        <f>MIDB(Sheet1!H38,4,10)</f>
        <v/>
      </c>
      <c r="T8" s="206" t="str">
        <f>MIDB(Sheet1!I38,4,10)</f>
        <v/>
      </c>
      <c r="U8" s="206" t="str">
        <f>MIDB(Sheet1!J38,4,10)</f>
        <v/>
      </c>
      <c r="V8" s="206" t="str">
        <f>MIDB(Sheet1!K38,4,10)</f>
        <v/>
      </c>
      <c r="W8" s="206" t="str">
        <f>MIDB(Sheet1!L38,4,10)</f>
        <v/>
      </c>
      <c r="X8" s="206" t="str">
        <f>MIDB(Sheet1!M38,4,10)</f>
        <v/>
      </c>
      <c r="Y8" s="206" t="str">
        <f>MIDB(Sheet1!N38,4,10)</f>
        <v/>
      </c>
      <c r="Z8" s="206" t="str">
        <f>MIDB(Sheet1!O38,4,10)</f>
        <v/>
      </c>
      <c r="AA8" s="206" t="str">
        <f>MIDB(Sheet1!P38,4,10)</f>
        <v/>
      </c>
      <c r="AB8" s="206" t="str">
        <f>MIDB(Sheet1!Q38,4,10)</f>
        <v/>
      </c>
      <c r="AC8" s="206" t="str">
        <f>MIDB(Sheet1!R38,4,10)</f>
        <v/>
      </c>
      <c r="AD8" s="206" t="str">
        <f>MIDB(Sheet1!S38,4,10)</f>
        <v/>
      </c>
      <c r="AE8" s="206" t="str">
        <f>MIDB(Sheet1!T38,4,10)</f>
        <v/>
      </c>
      <c r="AF8" s="206" t="str">
        <f>MIDB(Sheet1!U38,4,10)</f>
        <v/>
      </c>
      <c r="AG8" s="206" t="str">
        <f>MIDB(Sheet1!V38,4,10)</f>
        <v/>
      </c>
      <c r="AH8" s="206" t="str">
        <f>MIDB(Sheet1!W38,4,10)</f>
        <v/>
      </c>
      <c r="AI8" s="206" t="str">
        <f>MIDB(Sheet1!X38,4,10)</f>
        <v/>
      </c>
      <c r="AJ8" s="206" t="str">
        <f>MIDB(Sheet1!Y38,4,10)</f>
        <v/>
      </c>
      <c r="AK8" s="206" t="str">
        <f>MIDB(Sheet1!Z38,4,10)</f>
        <v/>
      </c>
      <c r="AL8" s="206" t="str">
        <f>MIDB(Sheet1!AA38,4,10)</f>
        <v/>
      </c>
      <c r="AM8" s="206" t="str">
        <f>MIDB(Sheet1!AB38,4,10)</f>
        <v/>
      </c>
      <c r="AN8" s="206" t="str">
        <f>MIDB(Sheet1!AC38,4,10)</f>
        <v/>
      </c>
      <c r="AO8" s="206" t="str">
        <f>MIDB(Sheet1!AD38,4,10)</f>
        <v/>
      </c>
      <c r="AP8" s="206" t="str">
        <f>MIDB(Sheet1!AE38,4,10)</f>
        <v/>
      </c>
      <c r="AQ8" s="206" t="str">
        <f>MIDB(Sheet1!AF38,4,10)</f>
        <v/>
      </c>
      <c r="AR8" s="206" t="str">
        <f>MIDB(Sheet1!AG38,4,10)</f>
        <v/>
      </c>
      <c r="AS8" s="92" t="str">
        <f>IF(ISBLANK($G8),"",IF(ISERROR(VLOOKUP($G8,'精肉企画書（写し）'!$D$4:$AA$21,20,FALSE)),"",VLOOKUP($G8,'精肉企画書（写し）'!$D$4:$AA$21,20,FALSE)))</f>
        <v>コープラスフーズ</v>
      </c>
      <c r="AT8" s="93"/>
      <c r="AU8" s="94"/>
      <c r="AX8" s="53"/>
      <c r="AY8" s="54"/>
    </row>
    <row r="9" spans="1:51" s="38" customFormat="1">
      <c r="A9" s="59">
        <v>6</v>
      </c>
      <c r="B9" s="69">
        <f t="shared" si="0"/>
        <v>45719</v>
      </c>
      <c r="C9" s="61">
        <f t="shared" si="1"/>
        <v>3</v>
      </c>
      <c r="D9" s="196" t="str">
        <f t="shared" si="2"/>
        <v>水</v>
      </c>
      <c r="E9" s="57"/>
      <c r="F9" s="57">
        <f>IF(月曜日!F9="","",月曜日!F9)</f>
        <v>535</v>
      </c>
      <c r="G9" s="58">
        <f>IF(ISBLANK($A9),"",IF(ISERROR(VLOOKUP($A9,'精肉企画書（写し）'!$A$4:$J$100,4,FALSE)),"",VLOOKUP($A9,'精肉企画書（写し）'!$A$4:$J$100,4,FALSE)))</f>
        <v>310003</v>
      </c>
      <c r="H9" s="58" t="str">
        <f>IF(ISBLANK($G9),"",IF(ISERROR(VLOOKUP($G9,'精肉企画書（写し）'!$D$4:$J$100,6,FALSE)),"",VLOOKUP($G9,'精肉企画書（写し）'!$D$4:$J$100,6,FALSE)))</f>
        <v>国産交雑牛（F1）ステーキ用ヒレ</v>
      </c>
      <c r="I9" s="58" t="str">
        <f>IF(ISBLANK($G9),"",IF(ISERROR(VLOOKUP($G9,'精肉企画書（写し）'!$D$4:$J$100,7,FALSE)),"",VLOOKUP($G9,'精肉企画書（写し）'!$D$4:$J$100,7,FALSE)))</f>
        <v>160ｇ（2枚）</v>
      </c>
      <c r="J9" s="172">
        <f>IF(G9="","",VLOOKUP(G9,[1]書込!$A$5:$P$53,13,0))</f>
        <v>26</v>
      </c>
      <c r="K9" s="171">
        <f>IF($G9="","",IF(VLOOKUP($G9,'精肉企画書（写し）'!$D$4:$V$100,19,FALSE)="Ｃ",$L$1,IF(VLOOKUP($G9,'精肉企画書（写し）'!$D$4:$V$100,19,FALSE)="Ｆ",$N$1,"")))</f>
        <v>45733</v>
      </c>
      <c r="L9" s="171">
        <v>45731</v>
      </c>
      <c r="M9" s="60">
        <f>IF(J9="","",PRODUCT(VLOOKUP(G9,'精肉企画書（写し）'!$D$4:$AR$100,41,0),J9/1000))</f>
        <v>4.16</v>
      </c>
      <c r="N9" s="170" t="str">
        <f t="shared" si="3"/>
        <v>310003250315</v>
      </c>
      <c r="O9" s="206" t="str">
        <f>MIDB(Sheet1!D39,4,10)</f>
        <v>1442046717</v>
      </c>
      <c r="P9" s="206" t="str">
        <f>MIDB(Sheet1!E39,4,10)</f>
        <v>1554215001</v>
      </c>
      <c r="Q9" s="206" t="str">
        <f>MIDB(Sheet1!F39,4,10)</f>
        <v/>
      </c>
      <c r="R9" s="206" t="str">
        <f>MIDB(Sheet1!G39,4,10)</f>
        <v/>
      </c>
      <c r="S9" s="206" t="str">
        <f>MIDB(Sheet1!H39,4,10)</f>
        <v/>
      </c>
      <c r="T9" s="206" t="str">
        <f>MIDB(Sheet1!I39,4,10)</f>
        <v/>
      </c>
      <c r="U9" s="206" t="str">
        <f>MIDB(Sheet1!J39,4,10)</f>
        <v/>
      </c>
      <c r="V9" s="206" t="str">
        <f>MIDB(Sheet1!K39,4,10)</f>
        <v/>
      </c>
      <c r="W9" s="206" t="str">
        <f>MIDB(Sheet1!L39,4,10)</f>
        <v/>
      </c>
      <c r="X9" s="206" t="str">
        <f>MIDB(Sheet1!M39,4,10)</f>
        <v/>
      </c>
      <c r="Y9" s="206" t="str">
        <f>MIDB(Sheet1!N39,4,10)</f>
        <v/>
      </c>
      <c r="Z9" s="206" t="str">
        <f>MIDB(Sheet1!O39,4,10)</f>
        <v/>
      </c>
      <c r="AA9" s="206" t="str">
        <f>MIDB(Sheet1!P39,4,10)</f>
        <v/>
      </c>
      <c r="AB9" s="206" t="str">
        <f>MIDB(Sheet1!Q39,4,10)</f>
        <v/>
      </c>
      <c r="AC9" s="206" t="str">
        <f>MIDB(Sheet1!R39,4,10)</f>
        <v/>
      </c>
      <c r="AD9" s="206" t="str">
        <f>MIDB(Sheet1!S39,4,10)</f>
        <v/>
      </c>
      <c r="AE9" s="206" t="str">
        <f>MIDB(Sheet1!T39,4,10)</f>
        <v/>
      </c>
      <c r="AF9" s="206" t="str">
        <f>MIDB(Sheet1!U39,4,10)</f>
        <v/>
      </c>
      <c r="AG9" s="206" t="str">
        <f>MIDB(Sheet1!V39,4,10)</f>
        <v/>
      </c>
      <c r="AH9" s="206" t="str">
        <f>MIDB(Sheet1!W39,4,10)</f>
        <v/>
      </c>
      <c r="AI9" s="206" t="str">
        <f>MIDB(Sheet1!X39,4,10)</f>
        <v/>
      </c>
      <c r="AJ9" s="206" t="str">
        <f>MIDB(Sheet1!Y39,4,10)</f>
        <v/>
      </c>
      <c r="AK9" s="206" t="str">
        <f>MIDB(Sheet1!Z39,4,10)</f>
        <v/>
      </c>
      <c r="AL9" s="206" t="str">
        <f>MIDB(Sheet1!AA39,4,10)</f>
        <v/>
      </c>
      <c r="AM9" s="206" t="str">
        <f>MIDB(Sheet1!AB39,4,10)</f>
        <v/>
      </c>
      <c r="AN9" s="206" t="str">
        <f>MIDB(Sheet1!AC39,4,10)</f>
        <v/>
      </c>
      <c r="AO9" s="206" t="str">
        <f>MIDB(Sheet1!AD39,4,10)</f>
        <v/>
      </c>
      <c r="AP9" s="206" t="str">
        <f>MIDB(Sheet1!AE39,4,10)</f>
        <v/>
      </c>
      <c r="AQ9" s="206" t="str">
        <f>MIDB(Sheet1!AF39,4,10)</f>
        <v/>
      </c>
      <c r="AR9" s="206" t="str">
        <f>MIDB(Sheet1!AG39,4,10)</f>
        <v/>
      </c>
      <c r="AS9" s="92" t="str">
        <f>IF(ISBLANK($G9),"",IF(ISERROR(VLOOKUP($G9,'精肉企画書（写し）'!$D$4:$AA$21,20,FALSE)),"",VLOOKUP($G9,'精肉企画書（写し）'!$D$4:$AA$21,20,FALSE)))</f>
        <v>コープラスフーズ</v>
      </c>
      <c r="AT9" s="93"/>
      <c r="AU9" s="94"/>
      <c r="AX9" s="53"/>
      <c r="AY9" s="54"/>
    </row>
    <row r="10" spans="1:51" s="38" customFormat="1">
      <c r="A10" s="59">
        <v>7</v>
      </c>
      <c r="B10" s="69">
        <f t="shared" si="0"/>
        <v>45719</v>
      </c>
      <c r="C10" s="61">
        <f t="shared" si="1"/>
        <v>3</v>
      </c>
      <c r="D10" s="196" t="str">
        <f t="shared" si="2"/>
        <v>水</v>
      </c>
      <c r="E10" s="57"/>
      <c r="F10" s="57">
        <f>IF(月曜日!F10="","",月曜日!F10)</f>
        <v>519</v>
      </c>
      <c r="G10" s="58">
        <f>IF(ISBLANK($A10),"",IF(ISERROR(VLOOKUP($A10,'精肉企画書（写し）'!$A$4:$J$100,4,FALSE)),"",VLOOKUP($A10,'精肉企画書（写し）'!$A$4:$J$100,4,FALSE)))</f>
        <v>308446</v>
      </c>
      <c r="H10" s="58" t="str">
        <f>IF(ISBLANK($G10),"",IF(ISERROR(VLOOKUP($G10,'精肉企画書（写し）'!$D$4:$J$100,6,FALSE)),"",VLOOKUP($G10,'精肉企画書（写し）'!$D$4:$J$100,6,FALSE)))</f>
        <v>国産牛ステーキ用（ﾓﾓ）</v>
      </c>
      <c r="I10" s="58" t="str">
        <f>IF(ISBLANK($G10),"",IF(ISERROR(VLOOKUP($G10,'精肉企画書（写し）'!$D$4:$J$100,7,FALSE)),"",VLOOKUP($G10,'精肉企画書（写し）'!$D$4:$J$100,7,FALSE)))</f>
        <v>80ｇ×2枚</v>
      </c>
      <c r="J10" s="172">
        <f>IF(G10="","",VLOOKUP(G10,[1]書込!$A$5:$P$53,13,0))</f>
        <v>2</v>
      </c>
      <c r="K10" s="171">
        <f>IF($G10="","",IF(VLOOKUP($G10,'精肉企画書（写し）'!$D$4:$V$100,19,FALSE)="Ｃ",$L$1,IF(VLOOKUP($G10,'精肉企画書（写し）'!$D$4:$V$100,19,FALSE)="Ｆ",$N$1,"")))</f>
        <v>45733</v>
      </c>
      <c r="L10" s="171">
        <v>45731</v>
      </c>
      <c r="M10" s="60">
        <f>IF(J10="","",PRODUCT(VLOOKUP(G10,'精肉企画書（写し）'!$D$4:$AR$100,41,0),J10/1000))</f>
        <v>0.32</v>
      </c>
      <c r="N10" s="170" t="str">
        <f t="shared" si="3"/>
        <v>308446250315</v>
      </c>
      <c r="O10" s="206" t="str">
        <f>MIDB(Sheet1!D40,4,10)</f>
        <v>1434322942</v>
      </c>
      <c r="P10" s="206" t="str">
        <f>MIDB(Sheet1!E40,4,10)</f>
        <v/>
      </c>
      <c r="Q10" s="206" t="str">
        <f>MIDB(Sheet1!F40,4,10)</f>
        <v/>
      </c>
      <c r="R10" s="206" t="str">
        <f>MIDB(Sheet1!G40,4,10)</f>
        <v/>
      </c>
      <c r="S10" s="206" t="str">
        <f>MIDB(Sheet1!H40,4,10)</f>
        <v/>
      </c>
      <c r="T10" s="206" t="str">
        <f>MIDB(Sheet1!I40,4,10)</f>
        <v/>
      </c>
      <c r="U10" s="206" t="str">
        <f>MIDB(Sheet1!J40,4,10)</f>
        <v/>
      </c>
      <c r="V10" s="206" t="str">
        <f>MIDB(Sheet1!K40,4,10)</f>
        <v/>
      </c>
      <c r="W10" s="206" t="str">
        <f>MIDB(Sheet1!L40,4,10)</f>
        <v/>
      </c>
      <c r="X10" s="206" t="str">
        <f>MIDB(Sheet1!M40,4,10)</f>
        <v/>
      </c>
      <c r="Y10" s="206" t="str">
        <f>MIDB(Sheet1!N40,4,10)</f>
        <v/>
      </c>
      <c r="Z10" s="206" t="str">
        <f>MIDB(Sheet1!O40,4,10)</f>
        <v/>
      </c>
      <c r="AA10" s="206" t="str">
        <f>MIDB(Sheet1!P40,4,10)</f>
        <v/>
      </c>
      <c r="AB10" s="206" t="str">
        <f>MIDB(Sheet1!Q40,4,10)</f>
        <v/>
      </c>
      <c r="AC10" s="206" t="str">
        <f>MIDB(Sheet1!R40,4,10)</f>
        <v/>
      </c>
      <c r="AD10" s="206" t="str">
        <f>MIDB(Sheet1!S40,4,10)</f>
        <v/>
      </c>
      <c r="AE10" s="206" t="str">
        <f>MIDB(Sheet1!T40,4,10)</f>
        <v/>
      </c>
      <c r="AF10" s="206" t="str">
        <f>MIDB(Sheet1!U40,4,10)</f>
        <v/>
      </c>
      <c r="AG10" s="206" t="str">
        <f>MIDB(Sheet1!V40,4,10)</f>
        <v/>
      </c>
      <c r="AH10" s="206" t="str">
        <f>MIDB(Sheet1!W40,4,10)</f>
        <v/>
      </c>
      <c r="AI10" s="206" t="str">
        <f>MIDB(Sheet1!X40,4,10)</f>
        <v/>
      </c>
      <c r="AJ10" s="206" t="str">
        <f>MIDB(Sheet1!Y40,4,10)</f>
        <v/>
      </c>
      <c r="AK10" s="206" t="str">
        <f>MIDB(Sheet1!Z40,4,10)</f>
        <v/>
      </c>
      <c r="AL10" s="206" t="str">
        <f>MIDB(Sheet1!AA40,4,10)</f>
        <v/>
      </c>
      <c r="AM10" s="206" t="str">
        <f>MIDB(Sheet1!AB40,4,10)</f>
        <v/>
      </c>
      <c r="AN10" s="206" t="str">
        <f>MIDB(Sheet1!AC40,4,10)</f>
        <v/>
      </c>
      <c r="AO10" s="206" t="str">
        <f>MIDB(Sheet1!AD40,4,10)</f>
        <v/>
      </c>
      <c r="AP10" s="206" t="str">
        <f>MIDB(Sheet1!AE40,4,10)</f>
        <v/>
      </c>
      <c r="AQ10" s="206" t="str">
        <f>MIDB(Sheet1!AF40,4,10)</f>
        <v/>
      </c>
      <c r="AR10" s="206" t="str">
        <f>MIDB(Sheet1!AG40,4,10)</f>
        <v/>
      </c>
      <c r="AS10" s="92" t="str">
        <f>IF(ISBLANK($G10),"",IF(ISERROR(VLOOKUP($G10,'精肉企画書（写し）'!$D$4:$AA$21,20,FALSE)),"",VLOOKUP($G10,'精肉企画書（写し）'!$D$4:$AA$21,20,FALSE)))</f>
        <v>コープラスフーズ</v>
      </c>
      <c r="AT10" s="93"/>
      <c r="AU10" s="94"/>
      <c r="AX10" s="53"/>
      <c r="AY10" s="54"/>
    </row>
    <row r="11" spans="1:51" s="38" customFormat="1">
      <c r="A11" s="59">
        <v>8</v>
      </c>
      <c r="B11" s="69">
        <f t="shared" si="0"/>
        <v>45719</v>
      </c>
      <c r="C11" s="61">
        <f t="shared" si="1"/>
        <v>3</v>
      </c>
      <c r="D11" s="196" t="str">
        <f t="shared" si="2"/>
        <v>水</v>
      </c>
      <c r="E11" s="57"/>
      <c r="F11" s="57">
        <f>IF(月曜日!F11="","",月曜日!F11)</f>
        <v>537</v>
      </c>
      <c r="G11" s="58">
        <f>IF(ISBLANK($A11),"",IF(ISERROR(VLOOKUP($A11,'精肉企画書（写し）'!$A$4:$J$100,4,FALSE)),"",VLOOKUP($A11,'精肉企画書（写し）'!$A$4:$J$100,4,FALSE)))</f>
        <v>308488</v>
      </c>
      <c r="H11" s="58" t="str">
        <f>IF(ISBLANK($G11),"",IF(ISERROR(VLOOKUP($G11,'精肉企画書（写し）'!$D$4:$J$100,6,FALSE)),"",VLOOKUP($G11,'精肉企画書（写し）'!$D$4:$J$100,6,FALSE)))</f>
        <v>指定牛焼肉用厚切り（ﾛｰｽ(ｻﾞﾌﾞﾄﾝ）・ﾓﾓ）</v>
      </c>
      <c r="I11" s="58" t="str">
        <f>IF(ISBLANK($G11),"",IF(ISERROR(VLOOKUP($G11,'精肉企画書（写し）'!$D$4:$J$100,7,FALSE)),"",VLOOKUP($G11,'精肉企画書（写し）'!$D$4:$J$100,7,FALSE)))</f>
        <v>200ｇ(ﾛｰｽ100ｇ・ﾓﾓ100ｇ）</v>
      </c>
      <c r="J11" s="172">
        <f>IF(G11="","",VLOOKUP(G11,[1]書込!$A$5:$P$53,13,0))</f>
        <v>3</v>
      </c>
      <c r="K11" s="171">
        <f>IF($G11="","",IF(VLOOKUP($G11,'精肉企画書（写し）'!$D$4:$V$100,19,FALSE)="Ｃ",$L$1,IF(VLOOKUP($G11,'精肉企画書（写し）'!$D$4:$V$100,19,FALSE)="Ｆ",$N$1,"")))</f>
        <v>45733</v>
      </c>
      <c r="L11" s="171">
        <v>45731</v>
      </c>
      <c r="M11" s="60">
        <f>IF(J11="","",PRODUCT(VLOOKUP(G11,'精肉企画書（写し）'!$D$4:$AR$100,41,0),J11/1000))</f>
        <v>0.6</v>
      </c>
      <c r="N11" s="170" t="str">
        <f t="shared" si="3"/>
        <v>308488250315</v>
      </c>
      <c r="O11" s="206" t="str">
        <f>MIDB(Sheet1!D41,4,10)</f>
        <v>1369485521</v>
      </c>
      <c r="P11" s="206" t="str">
        <f>MIDB(Sheet1!E41,4,10)</f>
        <v/>
      </c>
      <c r="Q11" s="206" t="str">
        <f>MIDB(Sheet1!F41,4,10)</f>
        <v/>
      </c>
      <c r="R11" s="206" t="str">
        <f>MIDB(Sheet1!G41,4,10)</f>
        <v/>
      </c>
      <c r="S11" s="206" t="str">
        <f>MIDB(Sheet1!H41,4,10)</f>
        <v/>
      </c>
      <c r="T11" s="206" t="str">
        <f>MIDB(Sheet1!I41,4,10)</f>
        <v/>
      </c>
      <c r="U11" s="206" t="str">
        <f>MIDB(Sheet1!J41,4,10)</f>
        <v/>
      </c>
      <c r="V11" s="206" t="str">
        <f>MIDB(Sheet1!K41,4,10)</f>
        <v/>
      </c>
      <c r="W11" s="206" t="str">
        <f>MIDB(Sheet1!L41,4,10)</f>
        <v/>
      </c>
      <c r="X11" s="206" t="str">
        <f>MIDB(Sheet1!M41,4,10)</f>
        <v/>
      </c>
      <c r="Y11" s="206" t="str">
        <f>MIDB(Sheet1!N41,4,10)</f>
        <v/>
      </c>
      <c r="Z11" s="206" t="str">
        <f>MIDB(Sheet1!O41,4,10)</f>
        <v/>
      </c>
      <c r="AA11" s="206" t="str">
        <f>MIDB(Sheet1!P41,4,10)</f>
        <v/>
      </c>
      <c r="AB11" s="206" t="str">
        <f>MIDB(Sheet1!Q41,4,10)</f>
        <v/>
      </c>
      <c r="AC11" s="206" t="str">
        <f>MIDB(Sheet1!R41,4,10)</f>
        <v/>
      </c>
      <c r="AD11" s="206" t="str">
        <f>MIDB(Sheet1!S41,4,10)</f>
        <v/>
      </c>
      <c r="AE11" s="206" t="str">
        <f>MIDB(Sheet1!T41,4,10)</f>
        <v/>
      </c>
      <c r="AF11" s="206" t="str">
        <f>MIDB(Sheet1!U41,4,10)</f>
        <v/>
      </c>
      <c r="AG11" s="206" t="str">
        <f>MIDB(Sheet1!V41,4,10)</f>
        <v/>
      </c>
      <c r="AH11" s="206" t="str">
        <f>MIDB(Sheet1!W41,4,10)</f>
        <v/>
      </c>
      <c r="AI11" s="206" t="str">
        <f>MIDB(Sheet1!X41,4,10)</f>
        <v/>
      </c>
      <c r="AJ11" s="206" t="str">
        <f>MIDB(Sheet1!Y41,4,10)</f>
        <v/>
      </c>
      <c r="AK11" s="206" t="str">
        <f>MIDB(Sheet1!Z41,4,10)</f>
        <v/>
      </c>
      <c r="AL11" s="206" t="str">
        <f>MIDB(Sheet1!AA41,4,10)</f>
        <v/>
      </c>
      <c r="AM11" s="206" t="str">
        <f>MIDB(Sheet1!AB41,4,10)</f>
        <v/>
      </c>
      <c r="AN11" s="206" t="str">
        <f>MIDB(Sheet1!AC41,4,10)</f>
        <v/>
      </c>
      <c r="AO11" s="206" t="str">
        <f>MIDB(Sheet1!AD41,4,10)</f>
        <v/>
      </c>
      <c r="AP11" s="206" t="str">
        <f>MIDB(Sheet1!AE41,4,10)</f>
        <v/>
      </c>
      <c r="AQ11" s="206" t="str">
        <f>MIDB(Sheet1!AF41,4,10)</f>
        <v/>
      </c>
      <c r="AR11" s="206" t="str">
        <f>MIDB(Sheet1!AG41,4,10)</f>
        <v/>
      </c>
      <c r="AS11" s="92" t="str">
        <f>IF(ISBLANK($G11),"",IF(ISERROR(VLOOKUP($G11,'精肉企画書（写し）'!$D$4:$AA$21,20,FALSE)),"",VLOOKUP($G11,'精肉企画書（写し）'!$D$4:$AA$21,20,FALSE)))</f>
        <v>コープラスフーズ</v>
      </c>
      <c r="AT11" s="93"/>
      <c r="AU11" s="94"/>
      <c r="AX11" s="53"/>
      <c r="AY11" s="54"/>
    </row>
    <row r="12" spans="1:51" s="38" customFormat="1">
      <c r="A12" s="59">
        <v>9</v>
      </c>
      <c r="B12" s="69">
        <f t="shared" si="0"/>
        <v>45719</v>
      </c>
      <c r="C12" s="61">
        <f t="shared" si="1"/>
        <v>3</v>
      </c>
      <c r="D12" s="196" t="str">
        <f t="shared" si="2"/>
        <v>水</v>
      </c>
      <c r="E12" s="57"/>
      <c r="F12" s="57">
        <f>IF(月曜日!F12="","",月曜日!F12)</f>
        <v>530</v>
      </c>
      <c r="G12" s="58">
        <f>IF(ISBLANK($A12),"",IF(ISERROR(VLOOKUP($A12,'精肉企画書（写し）'!$A$4:$J$100,4,FALSE)),"",VLOOKUP($A12,'精肉企画書（写し）'!$A$4:$J$100,4,FALSE)))</f>
        <v>391277</v>
      </c>
      <c r="H12" s="58" t="str">
        <f>IF(ISBLANK($G12),"",IF(ISERROR(VLOOKUP($G12,'精肉企画書（写し）'!$D$4:$J$100,6,FALSE)),"",VLOOKUP($G12,'精肉企画書（写し）'!$D$4:$J$100,6,FALSE)))</f>
        <v>国産牛切落し焼肉用（ﾓﾓ）</v>
      </c>
      <c r="I12" s="58" t="str">
        <f>IF(ISBLANK($G12),"",IF(ISERROR(VLOOKUP($G12,'精肉企画書（写し）'!$D$4:$J$100,7,FALSE)),"",VLOOKUP($G12,'精肉企画書（写し）'!$D$4:$J$100,7,FALSE)))</f>
        <v>200g</v>
      </c>
      <c r="J12" s="172">
        <f>IF(G12="","",VLOOKUP(G12,[1]書込!$A$5:$P$53,13,0))</f>
        <v>10</v>
      </c>
      <c r="K12" s="171">
        <f>IF($G12="","",IF(VLOOKUP($G12,'精肉企画書（写し）'!$D$4:$V$100,19,FALSE)="Ｃ",$L$1,IF(VLOOKUP($G12,'精肉企画書（写し）'!$D$4:$V$100,19,FALSE)="Ｆ",$N$1,"")))</f>
        <v>45733</v>
      </c>
      <c r="L12" s="171">
        <v>45728</v>
      </c>
      <c r="M12" s="60">
        <f>IF(J12="","",PRODUCT(VLOOKUP(G12,'精肉企画書（写し）'!$D$4:$AR$100,41,0),J12/1000))</f>
        <v>2</v>
      </c>
      <c r="N12" s="170" t="str">
        <f t="shared" si="3"/>
        <v>391277250312</v>
      </c>
      <c r="O12" s="206" t="str">
        <f>MIDB(Sheet1!D42,4,10)</f>
        <v>1662632646</v>
      </c>
      <c r="P12" s="206" t="str">
        <f>MIDB(Sheet1!E42,4,10)</f>
        <v/>
      </c>
      <c r="Q12" s="206" t="str">
        <f>MIDB(Sheet1!F42,4,10)</f>
        <v/>
      </c>
      <c r="R12" s="206" t="str">
        <f>MIDB(Sheet1!G42,4,10)</f>
        <v/>
      </c>
      <c r="S12" s="206" t="str">
        <f>MIDB(Sheet1!H42,4,10)</f>
        <v/>
      </c>
      <c r="T12" s="206" t="str">
        <f>MIDB(Sheet1!I42,4,10)</f>
        <v/>
      </c>
      <c r="U12" s="206" t="str">
        <f>MIDB(Sheet1!J42,4,10)</f>
        <v/>
      </c>
      <c r="V12" s="206" t="str">
        <f>MIDB(Sheet1!K42,4,10)</f>
        <v/>
      </c>
      <c r="W12" s="206" t="str">
        <f>MIDB(Sheet1!L42,4,10)</f>
        <v/>
      </c>
      <c r="X12" s="206" t="str">
        <f>MIDB(Sheet1!M42,4,10)</f>
        <v/>
      </c>
      <c r="Y12" s="206" t="str">
        <f>MIDB(Sheet1!N42,4,10)</f>
        <v/>
      </c>
      <c r="Z12" s="206" t="str">
        <f>MIDB(Sheet1!O42,4,10)</f>
        <v/>
      </c>
      <c r="AA12" s="206" t="str">
        <f>MIDB(Sheet1!P42,4,10)</f>
        <v/>
      </c>
      <c r="AB12" s="206" t="str">
        <f>MIDB(Sheet1!Q42,4,10)</f>
        <v/>
      </c>
      <c r="AC12" s="206" t="str">
        <f>MIDB(Sheet1!R42,4,10)</f>
        <v/>
      </c>
      <c r="AD12" s="206" t="str">
        <f>MIDB(Sheet1!S42,4,10)</f>
        <v/>
      </c>
      <c r="AE12" s="206" t="str">
        <f>MIDB(Sheet1!T42,4,10)</f>
        <v/>
      </c>
      <c r="AF12" s="206" t="str">
        <f>MIDB(Sheet1!U42,4,10)</f>
        <v/>
      </c>
      <c r="AG12" s="206" t="str">
        <f>MIDB(Sheet1!V42,4,10)</f>
        <v/>
      </c>
      <c r="AH12" s="206" t="str">
        <f>MIDB(Sheet1!W42,4,10)</f>
        <v/>
      </c>
      <c r="AI12" s="206" t="str">
        <f>MIDB(Sheet1!X42,4,10)</f>
        <v/>
      </c>
      <c r="AJ12" s="206" t="str">
        <f>MIDB(Sheet1!Y42,4,10)</f>
        <v/>
      </c>
      <c r="AK12" s="206" t="str">
        <f>MIDB(Sheet1!Z42,4,10)</f>
        <v/>
      </c>
      <c r="AL12" s="206" t="str">
        <f>MIDB(Sheet1!AA42,4,10)</f>
        <v/>
      </c>
      <c r="AM12" s="206" t="str">
        <f>MIDB(Sheet1!AB42,4,10)</f>
        <v/>
      </c>
      <c r="AN12" s="206" t="str">
        <f>MIDB(Sheet1!AC42,4,10)</f>
        <v/>
      </c>
      <c r="AO12" s="206" t="str">
        <f>MIDB(Sheet1!AD42,4,10)</f>
        <v/>
      </c>
      <c r="AP12" s="206" t="str">
        <f>MIDB(Sheet1!AE42,4,10)</f>
        <v/>
      </c>
      <c r="AQ12" s="206" t="str">
        <f>MIDB(Sheet1!AF42,4,10)</f>
        <v/>
      </c>
      <c r="AR12" s="206" t="str">
        <f>MIDB(Sheet1!AG42,4,10)</f>
        <v/>
      </c>
      <c r="AS12" s="92" t="str">
        <f>IF(ISBLANK($G12),"",IF(ISERROR(VLOOKUP($G12,'精肉企画書（写し）'!$D$4:$AA$21,20,FALSE)),"",VLOOKUP($G12,'精肉企画書（写し）'!$D$4:$AA$21,20,FALSE)))</f>
        <v>コープラスフーズ</v>
      </c>
      <c r="AT12" s="93"/>
      <c r="AU12" s="94"/>
      <c r="AX12" s="53"/>
      <c r="AY12" s="54"/>
    </row>
    <row r="13" spans="1:51" s="38" customFormat="1">
      <c r="A13" s="59">
        <v>10</v>
      </c>
      <c r="B13" s="69">
        <f t="shared" ref="B13:B23" si="4">IF(G13="","",$F$1)</f>
        <v>45719</v>
      </c>
      <c r="C13" s="61">
        <f t="shared" si="1"/>
        <v>3</v>
      </c>
      <c r="D13" s="196" t="str">
        <f t="shared" si="2"/>
        <v>水</v>
      </c>
      <c r="E13" s="57"/>
      <c r="F13" s="57">
        <f>IF(月曜日!F13="","",月曜日!F13)</f>
        <v>526</v>
      </c>
      <c r="G13" s="58">
        <f>IF(ISBLANK($A13),"",IF(ISERROR(VLOOKUP($A13,'精肉企画書（写し）'!$A$4:$J$100,4,FALSE)),"",VLOOKUP($A13,'精肉企画書（写し）'!$A$4:$J$100,4,FALSE)))</f>
        <v>303941</v>
      </c>
      <c r="H13" s="58" t="str">
        <f>IF(ISBLANK($G13),"",IF(ISERROR(VLOOKUP($G13,'精肉企画書（写し）'!$D$4:$J$100,6,FALSE)),"",VLOOKUP($G13,'精肉企画書（写し）'!$D$4:$J$100,6,FALSE)))</f>
        <v>国産牛すき焼用（ロース）</v>
      </c>
      <c r="I13" s="58" t="str">
        <f>IF(ISBLANK($G13),"",IF(ISERROR(VLOOKUP($G13,'精肉企画書（写し）'!$D$4:$J$100,7,FALSE)),"",VLOOKUP($G13,'精肉企画書（写し）'!$D$4:$J$100,7,FALSE)))</f>
        <v>150ｇ</v>
      </c>
      <c r="J13" s="172">
        <f>IF(G13="","",VLOOKUP(G13,[1]書込!$A$5:$P$53,13,0))</f>
        <v>4</v>
      </c>
      <c r="K13" s="171">
        <f>IF($G13="","",IF(VLOOKUP($G13,'精肉企画書（写し）'!$D$4:$V$100,19,FALSE)="Ｃ",$L$1,IF(VLOOKUP($G13,'精肉企画書（写し）'!$D$4:$V$100,19,FALSE)="Ｆ",$N$1,"")))</f>
        <v>45733</v>
      </c>
      <c r="L13" s="171">
        <v>45731</v>
      </c>
      <c r="M13" s="60">
        <f>IF(J13="","",PRODUCT(VLOOKUP(G13,'精肉企画書（写し）'!$D$4:$AR$100,41,0),J13/1000))</f>
        <v>0.6</v>
      </c>
      <c r="N13" s="170" t="str">
        <f t="shared" si="3"/>
        <v>303941250315</v>
      </c>
      <c r="O13" s="206" t="str">
        <f>MIDB(Sheet1!D43,4,10)</f>
        <v>1684206665</v>
      </c>
      <c r="P13" s="206" t="str">
        <f>MIDB(Sheet1!E43,4,10)</f>
        <v/>
      </c>
      <c r="Q13" s="206" t="str">
        <f>MIDB(Sheet1!F43,4,10)</f>
        <v/>
      </c>
      <c r="R13" s="206" t="str">
        <f>MIDB(Sheet1!G43,4,10)</f>
        <v/>
      </c>
      <c r="S13" s="206" t="str">
        <f>MIDB(Sheet1!H43,4,10)</f>
        <v/>
      </c>
      <c r="T13" s="206" t="str">
        <f>MIDB(Sheet1!I43,4,10)</f>
        <v/>
      </c>
      <c r="U13" s="206" t="str">
        <f>MIDB(Sheet1!J43,4,10)</f>
        <v/>
      </c>
      <c r="V13" s="206" t="str">
        <f>MIDB(Sheet1!K43,4,10)</f>
        <v/>
      </c>
      <c r="W13" s="206" t="str">
        <f>MIDB(Sheet1!L43,4,10)</f>
        <v/>
      </c>
      <c r="X13" s="206" t="str">
        <f>MIDB(Sheet1!M43,4,10)</f>
        <v/>
      </c>
      <c r="Y13" s="206" t="str">
        <f>MIDB(Sheet1!N43,4,10)</f>
        <v/>
      </c>
      <c r="Z13" s="206" t="str">
        <f>MIDB(Sheet1!O43,4,10)</f>
        <v/>
      </c>
      <c r="AA13" s="206" t="str">
        <f>MIDB(Sheet1!P43,4,10)</f>
        <v/>
      </c>
      <c r="AB13" s="206" t="str">
        <f>MIDB(Sheet1!Q43,4,10)</f>
        <v/>
      </c>
      <c r="AC13" s="206" t="str">
        <f>MIDB(Sheet1!R43,4,10)</f>
        <v/>
      </c>
      <c r="AD13" s="206" t="str">
        <f>MIDB(Sheet1!S43,4,10)</f>
        <v/>
      </c>
      <c r="AE13" s="206" t="str">
        <f>MIDB(Sheet1!T43,4,10)</f>
        <v/>
      </c>
      <c r="AF13" s="206" t="str">
        <f>MIDB(Sheet1!U43,4,10)</f>
        <v/>
      </c>
      <c r="AG13" s="206" t="str">
        <f>MIDB(Sheet1!V43,4,10)</f>
        <v/>
      </c>
      <c r="AH13" s="206" t="str">
        <f>MIDB(Sheet1!W43,4,10)</f>
        <v/>
      </c>
      <c r="AI13" s="206" t="str">
        <f>MIDB(Sheet1!X43,4,10)</f>
        <v/>
      </c>
      <c r="AJ13" s="206" t="str">
        <f>MIDB(Sheet1!Y43,4,10)</f>
        <v/>
      </c>
      <c r="AK13" s="206" t="str">
        <f>MIDB(Sheet1!Z43,4,10)</f>
        <v/>
      </c>
      <c r="AL13" s="206" t="str">
        <f>MIDB(Sheet1!AA43,4,10)</f>
        <v/>
      </c>
      <c r="AM13" s="206" t="str">
        <f>MIDB(Sheet1!AB43,4,10)</f>
        <v/>
      </c>
      <c r="AN13" s="206" t="str">
        <f>MIDB(Sheet1!AC43,4,10)</f>
        <v/>
      </c>
      <c r="AO13" s="206" t="str">
        <f>MIDB(Sheet1!AD43,4,10)</f>
        <v/>
      </c>
      <c r="AP13" s="206" t="str">
        <f>MIDB(Sheet1!AE43,4,10)</f>
        <v/>
      </c>
      <c r="AQ13" s="206" t="str">
        <f>MIDB(Sheet1!AF43,4,10)</f>
        <v/>
      </c>
      <c r="AR13" s="206" t="str">
        <f>MIDB(Sheet1!AG43,4,10)</f>
        <v/>
      </c>
      <c r="AS13" s="92" t="str">
        <f>IF(ISBLANK($G13),"",IF(ISERROR(VLOOKUP($G13,'精肉企画書（写し）'!$D$4:$AA$21,20,FALSE)),"",VLOOKUP($G13,'精肉企画書（写し）'!$D$4:$AA$21,20,FALSE)))</f>
        <v>コープラスフーズ</v>
      </c>
      <c r="AT13" s="93"/>
      <c r="AU13" s="94"/>
      <c r="AX13" s="53"/>
      <c r="AY13" s="54"/>
    </row>
    <row r="14" spans="1:51" s="38" customFormat="1">
      <c r="A14" s="59">
        <v>11</v>
      </c>
      <c r="B14" s="69">
        <f t="shared" si="4"/>
        <v>45719</v>
      </c>
      <c r="C14" s="61">
        <f t="shared" si="1"/>
        <v>3</v>
      </c>
      <c r="D14" s="196" t="str">
        <f t="shared" si="2"/>
        <v>水</v>
      </c>
      <c r="E14" s="57"/>
      <c r="F14" s="57">
        <f>IF(月曜日!F14="","",月曜日!F14)</f>
        <v>521</v>
      </c>
      <c r="G14" s="58">
        <f>IF(ISBLANK($A14),"",IF(ISERROR(VLOOKUP($A14,'精肉企画書（写し）'!$A$4:$J$100,4,FALSE)),"",VLOOKUP($A14,'精肉企画書（写し）'!$A$4:$J$100,4,FALSE)))</f>
        <v>307414</v>
      </c>
      <c r="H14" s="58" t="str">
        <f>IF(ISBLANK($G14),"",IF(ISERROR(VLOOKUP($G14,'精肉企画書（写し）'!$D$4:$J$100,6,FALSE)),"",VLOOKUP($G14,'精肉企画書（写し）'!$D$4:$J$100,6,FALSE)))</f>
        <v>国産牛こまぎれ(ﾊﾞﾗ凍結）</v>
      </c>
      <c r="I14" s="58" t="str">
        <f>IF(ISBLANK($G14),"",IF(ISERROR(VLOOKUP($G14,'精肉企画書（写し）'!$D$4:$J$100,7,FALSE)),"",VLOOKUP($G14,'精肉企画書（写し）'!$D$4:$J$100,7,FALSE)))</f>
        <v>270ｇ</v>
      </c>
      <c r="J14" s="172">
        <f>IF(G14="","",VLOOKUP(G14,[1]書込!$A$5:$P$53,13,0))</f>
        <v>48</v>
      </c>
      <c r="K14" s="171">
        <f>IF($G14="","",IF(VLOOKUP($G14,'精肉企画書（写し）'!$D$4:$V$100,19,FALSE)="Ｃ",$L$1,IF(VLOOKUP($G14,'精肉企画書（写し）'!$D$4:$V$100,19,FALSE)="Ｆ",$N$1,"")))</f>
        <v>45733</v>
      </c>
      <c r="L14" s="171">
        <v>45731</v>
      </c>
      <c r="M14" s="60">
        <f>IF(J14="","",PRODUCT(VLOOKUP(G14,'精肉企画書（写し）'!$D$4:$AR$100,41,0),J14/1000))</f>
        <v>12.96</v>
      </c>
      <c r="N14" s="170" t="str">
        <f t="shared" si="3"/>
        <v>307414250315</v>
      </c>
      <c r="O14" s="198" t="str">
        <f>MIDB(Sheet1!D44,4,10)</f>
        <v>1617113428</v>
      </c>
      <c r="P14" s="198" t="str">
        <f>MIDB(Sheet1!E44,4,10)</f>
        <v>1395194954</v>
      </c>
      <c r="Q14" s="198" t="str">
        <f>MIDB(Sheet1!F44,4,10)</f>
        <v>1617113428</v>
      </c>
      <c r="R14" s="198" t="str">
        <f>MIDB(Sheet1!G44,4,10)</f>
        <v>1625813259</v>
      </c>
      <c r="S14" s="198" t="str">
        <f>MIDB(Sheet1!H44,4,10)</f>
        <v>1375555768</v>
      </c>
      <c r="T14" s="198" t="str">
        <f>MIDB(Sheet1!I44,4,10)</f>
        <v>1625813259</v>
      </c>
      <c r="U14" s="198" t="str">
        <f>MIDB(Sheet1!J44,4,10)</f>
        <v/>
      </c>
      <c r="V14" s="198" t="str">
        <f>MIDB(Sheet1!K44,4,10)</f>
        <v/>
      </c>
      <c r="W14" s="198" t="str">
        <f>MIDB(Sheet1!L44,4,10)</f>
        <v/>
      </c>
      <c r="X14" s="198" t="str">
        <f>MIDB(Sheet1!M44,4,10)</f>
        <v/>
      </c>
      <c r="Y14" s="198" t="str">
        <f>MIDB(Sheet1!N44,4,10)</f>
        <v/>
      </c>
      <c r="Z14" s="198" t="str">
        <f>MIDB(Sheet1!O44,4,10)</f>
        <v/>
      </c>
      <c r="AA14" s="198" t="str">
        <f>MIDB(Sheet1!P44,4,10)</f>
        <v/>
      </c>
      <c r="AB14" s="198" t="str">
        <f>MIDB(Sheet1!Q44,4,10)</f>
        <v/>
      </c>
      <c r="AC14" s="198" t="str">
        <f>MIDB(Sheet1!R44,4,10)</f>
        <v/>
      </c>
      <c r="AD14" s="198" t="str">
        <f>MIDB(Sheet1!S44,4,10)</f>
        <v/>
      </c>
      <c r="AE14" s="198" t="str">
        <f>MIDB(Sheet1!T44,4,10)</f>
        <v/>
      </c>
      <c r="AF14" s="198" t="str">
        <f>MIDB(Sheet1!U44,4,10)</f>
        <v/>
      </c>
      <c r="AG14" s="198" t="str">
        <f>MIDB(Sheet1!V44,4,10)</f>
        <v/>
      </c>
      <c r="AH14" s="198" t="str">
        <f>MIDB(Sheet1!W44,4,10)</f>
        <v/>
      </c>
      <c r="AI14" s="198" t="str">
        <f>MIDB(Sheet1!X44,4,10)</f>
        <v/>
      </c>
      <c r="AJ14" s="198" t="str">
        <f>MIDB(Sheet1!Y44,4,10)</f>
        <v/>
      </c>
      <c r="AK14" s="198" t="str">
        <f>MIDB(Sheet1!Z44,4,10)</f>
        <v/>
      </c>
      <c r="AL14" s="198" t="str">
        <f>MIDB(Sheet1!AA44,4,10)</f>
        <v/>
      </c>
      <c r="AM14" s="198" t="str">
        <f>MIDB(Sheet1!AB44,4,10)</f>
        <v/>
      </c>
      <c r="AN14" s="198" t="str">
        <f>MIDB(Sheet1!AC44,4,10)</f>
        <v/>
      </c>
      <c r="AO14" s="198" t="str">
        <f>MIDB(Sheet1!AD44,4,10)</f>
        <v/>
      </c>
      <c r="AP14" s="198" t="str">
        <f>MIDB(Sheet1!AE44,4,10)</f>
        <v/>
      </c>
      <c r="AQ14" s="198" t="str">
        <f>MIDB(Sheet1!AF44,4,10)</f>
        <v/>
      </c>
      <c r="AR14" s="198" t="str">
        <f>MIDB(Sheet1!AG44,4,10)</f>
        <v/>
      </c>
      <c r="AS14" s="92" t="str">
        <f>IF(ISBLANK($G14),"",IF(ISERROR(VLOOKUP($G14,'精肉企画書（写し）'!$D$4:$AA$21,20,FALSE)),"",VLOOKUP($G14,'精肉企画書（写し）'!$D$4:$AA$21,20,FALSE)))</f>
        <v>コープラスフーズ</v>
      </c>
      <c r="AT14" s="93"/>
      <c r="AU14" s="94"/>
      <c r="AX14" s="53"/>
      <c r="AY14" s="54"/>
    </row>
    <row r="15" spans="1:51" s="38" customFormat="1">
      <c r="A15" s="59">
        <v>12</v>
      </c>
      <c r="B15" s="69" t="str">
        <f t="shared" si="4"/>
        <v/>
      </c>
      <c r="C15" s="61" t="str">
        <f t="shared" si="1"/>
        <v/>
      </c>
      <c r="D15" s="196" t="str">
        <f t="shared" si="2"/>
        <v/>
      </c>
      <c r="E15" s="57"/>
      <c r="F15" s="57" t="str">
        <f>IF(月曜日!F15="","",月曜日!F15)</f>
        <v/>
      </c>
      <c r="G15" s="58" t="str">
        <f>IF(ISBLANK($A15),"",IF(ISERROR(VLOOKUP($A15,'精肉企画書（写し）'!$A$4:$J$100,4,FALSE)),"",VLOOKUP($A15,'精肉企画書（写し）'!$A$4:$J$100,4,FALSE)))</f>
        <v/>
      </c>
      <c r="H15" s="58" t="str">
        <f>IF(ISBLANK($G15),"",IF(ISERROR(VLOOKUP($G15,'精肉企画書（写し）'!$D$4:$J$100,6,FALSE)),"",VLOOKUP($G15,'精肉企画書（写し）'!$D$4:$J$100,6,FALSE)))</f>
        <v/>
      </c>
      <c r="I15" s="58" t="str">
        <f>IF(ISBLANK($G15),"",IF(ISERROR(VLOOKUP($G15,'精肉企画書（写し）'!$D$4:$J$100,7,FALSE)),"",VLOOKUP($G15,'精肉企画書（写し）'!$D$4:$J$100,7,FALSE)))</f>
        <v/>
      </c>
      <c r="J15" s="172" t="str">
        <f>IF(G15="","",VLOOKUP(G15,[1]書込!$A$5:$P$53,13,0))</f>
        <v/>
      </c>
      <c r="K15" s="171" t="str">
        <f>IF($G15="","",IF(VLOOKUP($G15,'精肉企画書（写し）'!$D$4:$V$100,19,FALSE)="Ｃ",$L$1,IF(VLOOKUP($G15,'精肉企画書（写し）'!$D$4:$V$100,19,FALSE)="Ｆ",$N$1,"")))</f>
        <v/>
      </c>
      <c r="L15" s="171" t="str">
        <f>IF($G15="","",IF(VLOOKUP($G15,'精肉企画書（写し）'!$D$3:$V$100,19,FALSE)="Ｃ",$L$1,""))</f>
        <v/>
      </c>
      <c r="M15" s="60" t="str">
        <f>IF(J15="","",PRODUCT(VLOOKUP(G15,'精肉企画書（写し）'!$D$4:$AR$100,41,0),J15/1000))</f>
        <v/>
      </c>
      <c r="N15" s="170" t="str">
        <f t="shared" si="3"/>
        <v/>
      </c>
      <c r="O15" s="198" t="str">
        <f>MIDB(Sheet1!D45,4,10)</f>
        <v/>
      </c>
      <c r="P15" s="198" t="str">
        <f>MIDB(Sheet1!E45,4,10)</f>
        <v/>
      </c>
      <c r="Q15" s="198" t="str">
        <f>MIDB(Sheet1!F45,4,10)</f>
        <v/>
      </c>
      <c r="R15" s="198" t="str">
        <f>MIDB(Sheet1!G45,4,10)</f>
        <v/>
      </c>
      <c r="S15" s="198" t="str">
        <f>MIDB(Sheet1!H45,4,10)</f>
        <v/>
      </c>
      <c r="T15" s="198" t="str">
        <f>MIDB(Sheet1!I45,4,10)</f>
        <v/>
      </c>
      <c r="U15" s="198" t="str">
        <f>MIDB(Sheet1!J45,4,10)</f>
        <v/>
      </c>
      <c r="V15" s="198" t="str">
        <f>MIDB(Sheet1!K45,4,10)</f>
        <v/>
      </c>
      <c r="W15" s="198" t="str">
        <f>MIDB(Sheet1!L45,4,10)</f>
        <v/>
      </c>
      <c r="X15" s="198" t="str">
        <f>MIDB(Sheet1!M45,4,10)</f>
        <v/>
      </c>
      <c r="Y15" s="198" t="str">
        <f>MIDB(Sheet1!N45,4,10)</f>
        <v/>
      </c>
      <c r="Z15" s="198" t="str">
        <f>MIDB(Sheet1!O45,4,10)</f>
        <v/>
      </c>
      <c r="AA15" s="198" t="str">
        <f>MIDB(Sheet1!P45,4,10)</f>
        <v/>
      </c>
      <c r="AB15" s="198" t="str">
        <f>MIDB(Sheet1!Q45,4,10)</f>
        <v/>
      </c>
      <c r="AC15" s="198" t="str">
        <f>MIDB(Sheet1!R45,4,10)</f>
        <v/>
      </c>
      <c r="AD15" s="198" t="str">
        <f>MIDB(Sheet1!S45,4,10)</f>
        <v/>
      </c>
      <c r="AE15" s="198" t="str">
        <f>MIDB(Sheet1!T45,4,10)</f>
        <v/>
      </c>
      <c r="AF15" s="198" t="str">
        <f>MIDB(Sheet1!U45,4,10)</f>
        <v/>
      </c>
      <c r="AG15" s="198" t="str">
        <f>MIDB(Sheet1!V45,4,10)</f>
        <v/>
      </c>
      <c r="AH15" s="198" t="str">
        <f>MIDB(Sheet1!W45,4,10)</f>
        <v/>
      </c>
      <c r="AI15" s="198" t="str">
        <f>MIDB(Sheet1!X45,4,10)</f>
        <v/>
      </c>
      <c r="AJ15" s="198" t="str">
        <f>MIDB(Sheet1!Y45,4,10)</f>
        <v/>
      </c>
      <c r="AK15" s="198" t="str">
        <f>MIDB(Sheet1!Z45,4,10)</f>
        <v/>
      </c>
      <c r="AL15" s="198" t="str">
        <f>MIDB(Sheet1!AA45,4,10)</f>
        <v/>
      </c>
      <c r="AM15" s="198" t="str">
        <f>MIDB(Sheet1!AB45,4,10)</f>
        <v/>
      </c>
      <c r="AN15" s="198" t="str">
        <f>MIDB(Sheet1!AC45,4,10)</f>
        <v/>
      </c>
      <c r="AO15" s="198" t="str">
        <f>MIDB(Sheet1!AD45,4,10)</f>
        <v/>
      </c>
      <c r="AP15" s="198" t="str">
        <f>MIDB(Sheet1!AE45,4,10)</f>
        <v/>
      </c>
      <c r="AQ15" s="198" t="str">
        <f>MIDB(Sheet1!AF45,4,10)</f>
        <v/>
      </c>
      <c r="AR15" s="198" t="str">
        <f>MIDB(Sheet1!AG45,4,10)</f>
        <v/>
      </c>
      <c r="AS15" s="92" t="str">
        <f>IF(ISBLANK($G15),"",IF(ISERROR(VLOOKUP($G15,'精肉企画書（写し）'!$D$4:$AA$21,20,FALSE)),"",VLOOKUP($G15,'精肉企画書（写し）'!$D$4:$AA$21,20,FALSE)))</f>
        <v/>
      </c>
      <c r="AT15" s="93"/>
      <c r="AU15" s="94"/>
      <c r="AX15" s="53"/>
      <c r="AY15" s="54"/>
    </row>
    <row r="16" spans="1:51" s="38" customFormat="1">
      <c r="A16" s="59">
        <v>13</v>
      </c>
      <c r="B16" s="69" t="str">
        <f t="shared" si="4"/>
        <v/>
      </c>
      <c r="C16" s="61" t="str">
        <f t="shared" si="1"/>
        <v/>
      </c>
      <c r="D16" s="196" t="str">
        <f t="shared" si="2"/>
        <v/>
      </c>
      <c r="E16" s="57"/>
      <c r="F16" s="57" t="str">
        <f>IF(月曜日!F16="","",月曜日!F16)</f>
        <v/>
      </c>
      <c r="G16" s="58" t="str">
        <f>IF(ISBLANK($A16),"",IF(ISERROR(VLOOKUP($A16,'精肉企画書（写し）'!$A$4:$J$100,4,FALSE)),"",VLOOKUP($A16,'精肉企画書（写し）'!$A$4:$J$100,4,FALSE)))</f>
        <v/>
      </c>
      <c r="H16" s="58" t="str">
        <f>IF(ISBLANK($G16),"",IF(ISERROR(VLOOKUP($G16,'精肉企画書（写し）'!$D$4:$J$100,6,FALSE)),"",VLOOKUP($G16,'精肉企画書（写し）'!$D$4:$J$100,6,FALSE)))</f>
        <v/>
      </c>
      <c r="I16" s="58" t="str">
        <f>IF(ISBLANK($G16),"",IF(ISERROR(VLOOKUP($G16,'精肉企画書（写し）'!$D$4:$J$100,7,FALSE)),"",VLOOKUP($G16,'精肉企画書（写し）'!$D$4:$J$100,7,FALSE)))</f>
        <v/>
      </c>
      <c r="J16" s="172" t="str">
        <f>IF(G16="","",VLOOKUP(G16,[1]書込!$A$5:$P$53,13,0))</f>
        <v/>
      </c>
      <c r="K16" s="171" t="str">
        <f>IF($G16="","",IF(VLOOKUP($G16,'精肉企画書（写し）'!$D$4:$V$100,19,FALSE)="Ｃ",$L$1,IF(VLOOKUP($G16,'精肉企画書（写し）'!$D$4:$V$100,19,FALSE)="Ｆ",$N$1,"")))</f>
        <v/>
      </c>
      <c r="L16" s="171" t="str">
        <f>IF($G16="","",IF(VLOOKUP($G16,'精肉企画書（写し）'!$D$3:$V$100,19,FALSE)="Ｃ",$L$1,""))</f>
        <v/>
      </c>
      <c r="M16" s="60" t="str">
        <f>IF(J16="","",PRODUCT(VLOOKUP(G16,'精肉企画書（写し）'!$D$4:$AR$100,41,0),J16/1000))</f>
        <v/>
      </c>
      <c r="N16" s="170" t="str">
        <f t="shared" si="3"/>
        <v/>
      </c>
      <c r="O16" s="198" t="str">
        <f>MIDB(Sheet1!D46,4,10)</f>
        <v/>
      </c>
      <c r="P16" s="198" t="str">
        <f>MIDB(Sheet1!E46,4,10)</f>
        <v/>
      </c>
      <c r="Q16" s="198" t="str">
        <f>MIDB(Sheet1!F46,4,10)</f>
        <v/>
      </c>
      <c r="R16" s="198" t="str">
        <f>MIDB(Sheet1!G46,4,10)</f>
        <v/>
      </c>
      <c r="S16" s="198" t="str">
        <f>MIDB(Sheet1!H46,4,10)</f>
        <v/>
      </c>
      <c r="T16" s="198" t="str">
        <f>MIDB(Sheet1!I46,4,10)</f>
        <v/>
      </c>
      <c r="U16" s="198" t="str">
        <f>MIDB(Sheet1!J46,4,10)</f>
        <v/>
      </c>
      <c r="V16" s="198" t="str">
        <f>MIDB(Sheet1!K46,4,10)</f>
        <v/>
      </c>
      <c r="W16" s="198" t="str">
        <f>MIDB(Sheet1!L46,4,10)</f>
        <v/>
      </c>
      <c r="X16" s="198" t="str">
        <f>MIDB(Sheet1!M46,4,10)</f>
        <v/>
      </c>
      <c r="Y16" s="198" t="str">
        <f>MIDB(Sheet1!N46,4,10)</f>
        <v/>
      </c>
      <c r="Z16" s="198" t="str">
        <f>MIDB(Sheet1!O46,4,10)</f>
        <v/>
      </c>
      <c r="AA16" s="198" t="str">
        <f>MIDB(Sheet1!P46,4,10)</f>
        <v/>
      </c>
      <c r="AB16" s="198" t="str">
        <f>MIDB(Sheet1!Q46,4,10)</f>
        <v/>
      </c>
      <c r="AC16" s="198" t="str">
        <f>MIDB(Sheet1!R46,4,10)</f>
        <v/>
      </c>
      <c r="AD16" s="198" t="str">
        <f>MIDB(Sheet1!S46,4,10)</f>
        <v/>
      </c>
      <c r="AE16" s="198" t="str">
        <f>MIDB(Sheet1!T46,4,10)</f>
        <v/>
      </c>
      <c r="AF16" s="198" t="str">
        <f>MIDB(Sheet1!U46,4,10)</f>
        <v/>
      </c>
      <c r="AG16" s="198" t="str">
        <f>MIDB(Sheet1!V46,4,10)</f>
        <v/>
      </c>
      <c r="AH16" s="198" t="str">
        <f>MIDB(Sheet1!W46,4,10)</f>
        <v/>
      </c>
      <c r="AI16" s="198" t="str">
        <f>MIDB(Sheet1!X46,4,10)</f>
        <v/>
      </c>
      <c r="AJ16" s="198" t="str">
        <f>MIDB(Sheet1!Y46,4,10)</f>
        <v/>
      </c>
      <c r="AK16" s="198" t="str">
        <f>MIDB(Sheet1!Z46,4,10)</f>
        <v/>
      </c>
      <c r="AL16" s="198" t="str">
        <f>MIDB(Sheet1!AA46,4,10)</f>
        <v/>
      </c>
      <c r="AM16" s="198" t="str">
        <f>MIDB(Sheet1!AB46,4,10)</f>
        <v/>
      </c>
      <c r="AN16" s="198" t="str">
        <f>MIDB(Sheet1!AC46,4,10)</f>
        <v/>
      </c>
      <c r="AO16" s="198" t="str">
        <f>MIDB(Sheet1!AD46,4,10)</f>
        <v/>
      </c>
      <c r="AP16" s="198" t="str">
        <f>MIDB(Sheet1!AE46,4,10)</f>
        <v/>
      </c>
      <c r="AQ16" s="198" t="str">
        <f>MIDB(Sheet1!AF46,4,10)</f>
        <v/>
      </c>
      <c r="AR16" s="198" t="str">
        <f>MIDB(Sheet1!AG46,4,10)</f>
        <v/>
      </c>
      <c r="AS16" s="92" t="str">
        <f>IF(ISBLANK($G16),"",IF(ISERROR(VLOOKUP($G16,'精肉企画書（写し）'!$D$4:$AA$21,20,FALSE)),"",VLOOKUP($G16,'精肉企画書（写し）'!$D$4:$AA$21,20,FALSE)))</f>
        <v/>
      </c>
      <c r="AT16" s="93"/>
      <c r="AU16" s="94"/>
    </row>
    <row r="17" spans="1:51" s="38" customFormat="1">
      <c r="A17" s="59">
        <v>14</v>
      </c>
      <c r="B17" s="69" t="str">
        <f t="shared" si="4"/>
        <v/>
      </c>
      <c r="C17" s="61" t="str">
        <f t="shared" si="1"/>
        <v/>
      </c>
      <c r="D17" s="196" t="str">
        <f t="shared" si="2"/>
        <v/>
      </c>
      <c r="E17" s="57"/>
      <c r="F17" s="57" t="str">
        <f>IF(月曜日!F17="","",月曜日!F17)</f>
        <v/>
      </c>
      <c r="G17" s="58" t="str">
        <f>IF(ISBLANK($A17),"",IF(ISERROR(VLOOKUP($A17,'精肉企画書（写し）'!$A$4:$J$100,4,FALSE)),"",VLOOKUP($A17,'精肉企画書（写し）'!$A$4:$J$100,4,FALSE)))</f>
        <v/>
      </c>
      <c r="H17" s="58" t="str">
        <f>IF(ISBLANK($G17),"",IF(ISERROR(VLOOKUP($G17,'精肉企画書（写し）'!$D$4:$J$100,6,FALSE)),"",VLOOKUP($G17,'精肉企画書（写し）'!$D$4:$J$100,6,FALSE)))</f>
        <v/>
      </c>
      <c r="I17" s="58" t="str">
        <f>IF(ISBLANK($G17),"",IF(ISERROR(VLOOKUP($G17,'精肉企画書（写し）'!$D$4:$J$100,7,FALSE)),"",VLOOKUP($G17,'精肉企画書（写し）'!$D$4:$J$100,7,FALSE)))</f>
        <v/>
      </c>
      <c r="J17" s="172" t="str">
        <f>IF(G17="","",VLOOKUP(G17,[1]書込!$A$5:$P$53,13,0))</f>
        <v/>
      </c>
      <c r="K17" s="171" t="str">
        <f>IF($G17="","",IF(VLOOKUP($G17,'精肉企画書（写し）'!$D$4:$V$100,19,FALSE)="Ｃ",$L$1,IF(VLOOKUP($G17,'精肉企画書（写し）'!$D$4:$V$100,19,FALSE)="Ｆ",$N$1,"")))</f>
        <v/>
      </c>
      <c r="L17" s="171" t="str">
        <f>IF($G17="","",IF(VLOOKUP($G17,'精肉企画書（写し）'!$D$3:$V$100,19,FALSE)="Ｃ",$L$1,""))</f>
        <v/>
      </c>
      <c r="M17" s="60" t="str">
        <f>IF(J17="","",PRODUCT(VLOOKUP(G17,'精肉企画書（写し）'!$D$4:$AR$100,41,0),J17/1000))</f>
        <v/>
      </c>
      <c r="N17" s="170" t="str">
        <f t="shared" si="3"/>
        <v/>
      </c>
      <c r="O17" s="198" t="str">
        <f>MIDB(Sheet1!D47,4,10)</f>
        <v/>
      </c>
      <c r="P17" s="198" t="str">
        <f>MIDB(Sheet1!E47,4,10)</f>
        <v/>
      </c>
      <c r="Q17" s="198" t="str">
        <f>MIDB(Sheet1!F47,4,10)</f>
        <v/>
      </c>
      <c r="R17" s="198" t="str">
        <f>MIDB(Sheet1!G47,4,10)</f>
        <v/>
      </c>
      <c r="S17" s="198" t="str">
        <f>MIDB(Sheet1!H47,4,10)</f>
        <v/>
      </c>
      <c r="T17" s="198" t="str">
        <f>MIDB(Sheet1!I47,4,10)</f>
        <v/>
      </c>
      <c r="U17" s="198" t="str">
        <f>MIDB(Sheet1!J47,4,10)</f>
        <v/>
      </c>
      <c r="V17" s="198" t="str">
        <f>MIDB(Sheet1!K47,4,10)</f>
        <v/>
      </c>
      <c r="W17" s="198" t="str">
        <f>MIDB(Sheet1!L47,4,10)</f>
        <v/>
      </c>
      <c r="X17" s="198" t="str">
        <f>MIDB(Sheet1!M47,4,10)</f>
        <v/>
      </c>
      <c r="Y17" s="198" t="str">
        <f>MIDB(Sheet1!N47,4,10)</f>
        <v/>
      </c>
      <c r="Z17" s="198" t="str">
        <f>MIDB(Sheet1!O47,4,10)</f>
        <v/>
      </c>
      <c r="AA17" s="198" t="str">
        <f>MIDB(Sheet1!P47,4,10)</f>
        <v/>
      </c>
      <c r="AB17" s="198" t="str">
        <f>MIDB(Sheet1!Q47,4,10)</f>
        <v/>
      </c>
      <c r="AC17" s="198" t="str">
        <f>MIDB(Sheet1!R47,4,10)</f>
        <v/>
      </c>
      <c r="AD17" s="198" t="str">
        <f>MIDB(Sheet1!S47,4,10)</f>
        <v/>
      </c>
      <c r="AE17" s="198" t="str">
        <f>MIDB(Sheet1!T47,4,10)</f>
        <v/>
      </c>
      <c r="AF17" s="198" t="str">
        <f>MIDB(Sheet1!U47,4,10)</f>
        <v/>
      </c>
      <c r="AG17" s="198" t="str">
        <f>MIDB(Sheet1!V47,4,10)</f>
        <v/>
      </c>
      <c r="AH17" s="198" t="str">
        <f>MIDB(Sheet1!W47,4,10)</f>
        <v/>
      </c>
      <c r="AI17" s="198" t="str">
        <f>MIDB(Sheet1!X47,4,10)</f>
        <v/>
      </c>
      <c r="AJ17" s="198" t="str">
        <f>MIDB(Sheet1!Y47,4,10)</f>
        <v/>
      </c>
      <c r="AK17" s="198" t="str">
        <f>MIDB(Sheet1!Z47,4,10)</f>
        <v/>
      </c>
      <c r="AL17" s="198" t="str">
        <f>MIDB(Sheet1!AA47,4,10)</f>
        <v/>
      </c>
      <c r="AM17" s="198" t="str">
        <f>MIDB(Sheet1!AB47,4,10)</f>
        <v/>
      </c>
      <c r="AN17" s="198" t="str">
        <f>MIDB(Sheet1!AC47,4,10)</f>
        <v/>
      </c>
      <c r="AO17" s="198" t="str">
        <f>MIDB(Sheet1!AD47,4,10)</f>
        <v/>
      </c>
      <c r="AP17" s="198" t="str">
        <f>MIDB(Sheet1!AE47,4,10)</f>
        <v/>
      </c>
      <c r="AQ17" s="198" t="str">
        <f>MIDB(Sheet1!AF47,4,10)</f>
        <v/>
      </c>
      <c r="AR17" s="198" t="str">
        <f>MIDB(Sheet1!AG47,4,10)</f>
        <v/>
      </c>
      <c r="AS17" s="92" t="str">
        <f>IF(ISBLANK($G17),"",IF(ISERROR(VLOOKUP($G17,'精肉企画書（写し）'!$D$4:$AA$21,20,FALSE)),"",VLOOKUP($G17,'精肉企画書（写し）'!$D$4:$AA$21,20,FALSE)))</f>
        <v/>
      </c>
      <c r="AT17" s="93"/>
      <c r="AU17" s="94"/>
      <c r="AX17" s="31" t="s">
        <v>61</v>
      </c>
    </row>
    <row r="18" spans="1:51" s="38" customFormat="1">
      <c r="A18" s="59">
        <v>15</v>
      </c>
      <c r="B18" s="69" t="str">
        <f t="shared" si="4"/>
        <v/>
      </c>
      <c r="C18" s="61" t="str">
        <f t="shared" si="1"/>
        <v/>
      </c>
      <c r="D18" s="196" t="str">
        <f t="shared" si="2"/>
        <v/>
      </c>
      <c r="E18" s="57"/>
      <c r="F18" s="57" t="str">
        <f>IF(月曜日!F18="","",月曜日!F18)</f>
        <v/>
      </c>
      <c r="G18" s="58" t="str">
        <f>IF(ISBLANK($A18),"",IF(ISERROR(VLOOKUP($A18,'精肉企画書（写し）'!$A$4:$J$100,4,FALSE)),"",VLOOKUP($A18,'精肉企画書（写し）'!$A$4:$J$100,4,FALSE)))</f>
        <v/>
      </c>
      <c r="H18" s="58" t="str">
        <f>IF(ISBLANK($G18),"",IF(ISERROR(VLOOKUP($G18,'精肉企画書（写し）'!$D$4:$J$100,6,FALSE)),"",VLOOKUP($G18,'精肉企画書（写し）'!$D$4:$J$100,6,FALSE)))</f>
        <v/>
      </c>
      <c r="I18" s="58" t="str">
        <f>IF(ISBLANK($G18),"",IF(ISERROR(VLOOKUP($G18,'精肉企画書（写し）'!$D$4:$J$100,7,FALSE)),"",VLOOKUP($G18,'精肉企画書（写し）'!$D$4:$J$100,7,FALSE)))</f>
        <v/>
      </c>
      <c r="J18" s="172" t="str">
        <f>IF(G18="","",VLOOKUP(G18,[1]書込!$A$5:$P$53,13,0))</f>
        <v/>
      </c>
      <c r="K18" s="171" t="str">
        <f>IF($G18="","",IF(VLOOKUP($G18,'精肉企画書（写し）'!$D$4:$V$100,19,FALSE)="Ｃ",$L$1,IF(VLOOKUP($G18,'精肉企画書（写し）'!$D$4:$V$100,19,FALSE)="Ｆ",$N$1,"")))</f>
        <v/>
      </c>
      <c r="L18" s="171" t="str">
        <f>IF($G18="","",IF(VLOOKUP($G18,'精肉企画書（写し）'!$D$3:$V$100,19,FALSE)="Ｃ",$L$1,""))</f>
        <v/>
      </c>
      <c r="M18" s="60" t="str">
        <f>IF(J18="","",PRODUCT(VLOOKUP(G18,'精肉企画書（写し）'!$D$4:$AR$100,41,0),J18/1000))</f>
        <v/>
      </c>
      <c r="N18" s="170" t="str">
        <f t="shared" si="3"/>
        <v/>
      </c>
      <c r="O18" s="198" t="str">
        <f>MIDB(Sheet1!D48,4,10)</f>
        <v/>
      </c>
      <c r="P18" s="198" t="str">
        <f>MIDB(Sheet1!E48,4,10)</f>
        <v/>
      </c>
      <c r="Q18" s="198" t="str">
        <f>MIDB(Sheet1!F48,4,10)</f>
        <v/>
      </c>
      <c r="R18" s="198" t="str">
        <f>MIDB(Sheet1!G48,4,10)</f>
        <v/>
      </c>
      <c r="S18" s="198" t="str">
        <f>MIDB(Sheet1!H48,4,10)</f>
        <v/>
      </c>
      <c r="T18" s="198" t="str">
        <f>MIDB(Sheet1!I48,4,10)</f>
        <v/>
      </c>
      <c r="U18" s="198" t="str">
        <f>MIDB(Sheet1!J48,4,10)</f>
        <v/>
      </c>
      <c r="V18" s="198" t="str">
        <f>MIDB(Sheet1!K48,4,10)</f>
        <v/>
      </c>
      <c r="W18" s="198" t="str">
        <f>MIDB(Sheet1!L48,4,10)</f>
        <v/>
      </c>
      <c r="X18" s="198" t="str">
        <f>MIDB(Sheet1!M48,4,10)</f>
        <v/>
      </c>
      <c r="Y18" s="198" t="str">
        <f>MIDB(Sheet1!N48,4,10)</f>
        <v/>
      </c>
      <c r="Z18" s="198" t="str">
        <f>MIDB(Sheet1!O48,4,10)</f>
        <v/>
      </c>
      <c r="AA18" s="198" t="str">
        <f>MIDB(Sheet1!P48,4,10)</f>
        <v/>
      </c>
      <c r="AB18" s="198" t="str">
        <f>MIDB(Sheet1!Q48,4,10)</f>
        <v/>
      </c>
      <c r="AC18" s="198" t="str">
        <f>MIDB(Sheet1!R48,4,10)</f>
        <v/>
      </c>
      <c r="AD18" s="198" t="str">
        <f>MIDB(Sheet1!S48,4,10)</f>
        <v/>
      </c>
      <c r="AE18" s="198" t="str">
        <f>MIDB(Sheet1!T48,4,10)</f>
        <v/>
      </c>
      <c r="AF18" s="198" t="str">
        <f>MIDB(Sheet1!U48,4,10)</f>
        <v/>
      </c>
      <c r="AG18" s="198" t="str">
        <f>MIDB(Sheet1!V48,4,10)</f>
        <v/>
      </c>
      <c r="AH18" s="198" t="str">
        <f>MIDB(Sheet1!W48,4,10)</f>
        <v/>
      </c>
      <c r="AI18" s="198" t="str">
        <f>MIDB(Sheet1!X48,4,10)</f>
        <v/>
      </c>
      <c r="AJ18" s="198" t="str">
        <f>MIDB(Sheet1!Y48,4,10)</f>
        <v/>
      </c>
      <c r="AK18" s="198" t="str">
        <f>MIDB(Sheet1!Z48,4,10)</f>
        <v/>
      </c>
      <c r="AL18" s="198" t="str">
        <f>MIDB(Sheet1!AA48,4,10)</f>
        <v/>
      </c>
      <c r="AM18" s="198" t="str">
        <f>MIDB(Sheet1!AB48,4,10)</f>
        <v/>
      </c>
      <c r="AN18" s="198" t="str">
        <f>MIDB(Sheet1!AC48,4,10)</f>
        <v/>
      </c>
      <c r="AO18" s="198" t="str">
        <f>MIDB(Sheet1!AD48,4,10)</f>
        <v/>
      </c>
      <c r="AP18" s="198" t="str">
        <f>MIDB(Sheet1!AE48,4,10)</f>
        <v/>
      </c>
      <c r="AQ18" s="198" t="str">
        <f>MIDB(Sheet1!AF48,4,10)</f>
        <v/>
      </c>
      <c r="AR18" s="198" t="str">
        <f>MIDB(Sheet1!AG48,4,10)</f>
        <v/>
      </c>
      <c r="AS18" s="92" t="str">
        <f>IF(ISBLANK($G18),"",IF(ISERROR(VLOOKUP($G18,'精肉企画書（写し）'!$D$4:$AA$21,20,FALSE)),"",VLOOKUP($G18,'精肉企画書（写し）'!$D$4:$AA$21,20,FALSE)))</f>
        <v/>
      </c>
      <c r="AT18" s="93"/>
      <c r="AU18" s="94"/>
      <c r="AX18" s="53" t="s">
        <v>12</v>
      </c>
    </row>
    <row r="19" spans="1:51" s="38" customFormat="1">
      <c r="A19" s="59">
        <v>16</v>
      </c>
      <c r="B19" s="69" t="str">
        <f t="shared" si="4"/>
        <v/>
      </c>
      <c r="C19" s="61" t="str">
        <f t="shared" si="1"/>
        <v/>
      </c>
      <c r="D19" s="196" t="str">
        <f t="shared" si="2"/>
        <v/>
      </c>
      <c r="E19" s="57"/>
      <c r="F19" s="57" t="str">
        <f>IF(月曜日!F19="","",月曜日!F19)</f>
        <v/>
      </c>
      <c r="G19" s="58" t="str">
        <f>IF(ISBLANK($A19),"",IF(ISERROR(VLOOKUP($A19,'精肉企画書（写し）'!$A$4:$J$100,4,FALSE)),"",VLOOKUP($A19,'精肉企画書（写し）'!$A$4:$J$100,4,FALSE)))</f>
        <v/>
      </c>
      <c r="H19" s="58" t="str">
        <f>IF(ISBLANK($G19),"",IF(ISERROR(VLOOKUP($G19,'精肉企画書（写し）'!$D$4:$J$100,6,FALSE)),"",VLOOKUP($G19,'精肉企画書（写し）'!$D$4:$J$100,6,FALSE)))</f>
        <v/>
      </c>
      <c r="I19" s="58" t="str">
        <f>IF(ISBLANK($G19),"",IF(ISERROR(VLOOKUP($G19,'精肉企画書（写し）'!$D$4:$J$100,7,FALSE)),"",VLOOKUP($G19,'精肉企画書（写し）'!$D$4:$J$100,7,FALSE)))</f>
        <v/>
      </c>
      <c r="J19" s="172" t="str">
        <f>IF(G19="","",VLOOKUP(G19,[1]書込!$A$5:$P$53,13,0))</f>
        <v/>
      </c>
      <c r="K19" s="171" t="str">
        <f>IF($G19="","",IF(VLOOKUP($G19,'精肉企画書（写し）'!$D$4:$V$100,19,FALSE)="Ｃ",$L$1,IF(VLOOKUP($G19,'精肉企画書（写し）'!$D$4:$V$100,19,FALSE)="Ｆ",$N$1,"")))</f>
        <v/>
      </c>
      <c r="L19" s="171" t="str">
        <f>IF($G19="","",IF(VLOOKUP($G19,'精肉企画書（写し）'!$D$3:$V$100,19,FALSE)="Ｃ",$L$1,""))</f>
        <v/>
      </c>
      <c r="M19" s="60" t="str">
        <f>IF(J19="","",PRODUCT(VLOOKUP(G19,'精肉企画書（写し）'!$D$4:$AR$100,41,0),J19/1000))</f>
        <v/>
      </c>
      <c r="N19" s="170" t="str">
        <f t="shared" si="3"/>
        <v/>
      </c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2" t="str">
        <f>IF(ISBLANK($G19),"",IF(ISERROR(VLOOKUP($G19,'精肉企画書（写し）'!$D$4:$AA$21,20,FALSE)),"",VLOOKUP($G19,'精肉企画書（写し）'!$D$4:$AA$21,20,FALSE)))</f>
        <v/>
      </c>
      <c r="AT19" s="93"/>
      <c r="AU19" s="94"/>
      <c r="AX19" s="53" t="s">
        <v>62</v>
      </c>
    </row>
    <row r="20" spans="1:51" s="38" customFormat="1">
      <c r="A20" s="59">
        <v>17</v>
      </c>
      <c r="B20" s="69" t="str">
        <f t="shared" si="4"/>
        <v/>
      </c>
      <c r="C20" s="61" t="str">
        <f t="shared" si="1"/>
        <v/>
      </c>
      <c r="D20" s="196" t="str">
        <f t="shared" si="2"/>
        <v/>
      </c>
      <c r="E20" s="57"/>
      <c r="F20" s="57" t="str">
        <f>IF(月曜日!F20="","",月曜日!F20)</f>
        <v/>
      </c>
      <c r="G20" s="58" t="str">
        <f>IF(ISBLANK($A20),"",IF(ISERROR(VLOOKUP($A20,'精肉企画書（写し）'!$A$4:$J$100,4,FALSE)),"",VLOOKUP($A20,'精肉企画書（写し）'!$A$4:$J$100,4,FALSE)))</f>
        <v/>
      </c>
      <c r="H20" s="58" t="str">
        <f>IF(ISBLANK($G20),"",IF(ISERROR(VLOOKUP($G20,'精肉企画書（写し）'!$D$4:$J$100,6,FALSE)),"",VLOOKUP($G20,'精肉企画書（写し）'!$D$4:$J$100,6,FALSE)))</f>
        <v/>
      </c>
      <c r="I20" s="58" t="str">
        <f>IF(ISBLANK($G20),"",IF(ISERROR(VLOOKUP($G20,'精肉企画書（写し）'!$D$4:$J$100,7,FALSE)),"",VLOOKUP($G20,'精肉企画書（写し）'!$D$4:$J$100,7,FALSE)))</f>
        <v/>
      </c>
      <c r="J20" s="172" t="str">
        <f>IF(G20="","",VLOOKUP(G20,[1]書込!$A$5:$P$53,13,0))</f>
        <v/>
      </c>
      <c r="K20" s="171" t="str">
        <f>IF($G20="","",IF(VLOOKUP($G20,'精肉企画書（写し）'!$D$4:$V$100,19,FALSE)="Ｃ",$L$1,IF(VLOOKUP($G20,'精肉企画書（写し）'!$D$4:$V$100,19,FALSE)="Ｆ",$N$1,"")))</f>
        <v/>
      </c>
      <c r="L20" s="171" t="str">
        <f>IF($G20="","",IF(VLOOKUP($G20,'精肉企画書（写し）'!$D$3:$V$100,19,FALSE)="Ｃ",$L$1,""))</f>
        <v/>
      </c>
      <c r="M20" s="60" t="str">
        <f>IF(J20="","",PRODUCT(VLOOKUP(G20,'精肉企画書（写し）'!$D$4:$AR$100,41,0),J20/1000))</f>
        <v/>
      </c>
      <c r="N20" s="170" t="str">
        <f t="shared" si="3"/>
        <v/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 t="str">
        <f>IF(ISBLANK($G20),"",IF(ISERROR(VLOOKUP($G20,'精肉企画書（写し）'!$D$4:$AA$21,20,FALSE)),"",VLOOKUP($G20,'精肉企画書（写し）'!$D$4:$AA$21,20,FALSE)))</f>
        <v/>
      </c>
      <c r="AT20" s="93"/>
      <c r="AU20" s="94"/>
      <c r="AX20" s="53" t="s">
        <v>63</v>
      </c>
    </row>
    <row r="21" spans="1:51" s="38" customFormat="1">
      <c r="A21" s="59">
        <v>18</v>
      </c>
      <c r="B21" s="69" t="str">
        <f t="shared" si="4"/>
        <v/>
      </c>
      <c r="C21" s="61" t="str">
        <f t="shared" si="1"/>
        <v/>
      </c>
      <c r="D21" s="196" t="str">
        <f t="shared" si="2"/>
        <v/>
      </c>
      <c r="E21" s="57"/>
      <c r="F21" s="57" t="str">
        <f>IF(月曜日!F21="","",月曜日!F21)</f>
        <v/>
      </c>
      <c r="G21" s="58" t="str">
        <f>IF(ISBLANK($A21),"",IF(ISERROR(VLOOKUP($A21,'精肉企画書（写し）'!$A$4:$J$100,4,FALSE)),"",VLOOKUP($A21,'精肉企画書（写し）'!$A$4:$J$100,4,FALSE)))</f>
        <v/>
      </c>
      <c r="H21" s="58" t="str">
        <f>IF(ISBLANK($G21),"",IF(ISERROR(VLOOKUP($G21,'精肉企画書（写し）'!$D$4:$J$100,6,FALSE)),"",VLOOKUP($G21,'精肉企画書（写し）'!$D$4:$J$100,6,FALSE)))</f>
        <v/>
      </c>
      <c r="I21" s="58" t="str">
        <f>IF(ISBLANK($G21),"",IF(ISERROR(VLOOKUP($G21,'精肉企画書（写し）'!$D$4:$J$100,7,FALSE)),"",VLOOKUP($G21,'精肉企画書（写し）'!$D$4:$J$100,7,FALSE)))</f>
        <v/>
      </c>
      <c r="J21" s="172" t="str">
        <f>IF(G21="","",VLOOKUP(G21,[1]書込!$A$5:$P$53,13,0))</f>
        <v/>
      </c>
      <c r="K21" s="171" t="str">
        <f>IF($G21="","",IF(VLOOKUP($G21,'精肉企画書（写し）'!$D$4:$V$100,19,FALSE)="Ｃ",$L$1,IF(VLOOKUP($G21,'精肉企画書（写し）'!$D$4:$V$100,19,FALSE)="Ｆ",$N$1,"")))</f>
        <v/>
      </c>
      <c r="L21" s="171" t="str">
        <f>IF($G21="","",IF(VLOOKUP($G21,'精肉企画書（写し）'!$D$3:$V$100,19,FALSE)="Ｃ",$L$1,""))</f>
        <v/>
      </c>
      <c r="M21" s="60" t="str">
        <f>IF(J21="","",PRODUCT(VLOOKUP(G21,'精肉企画書（写し）'!$D$4:$AR$100,41,0),J21/1000))</f>
        <v/>
      </c>
      <c r="N21" s="170" t="str">
        <f t="shared" si="3"/>
        <v/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 t="str">
        <f>IF(ISBLANK($G21),"",IF(ISERROR(VLOOKUP($G21,'精肉企画書（写し）'!$D$4:$AA$21,20,FALSE)),"",VLOOKUP($G21,'精肉企画書（写し）'!$D$4:$AA$21,20,FALSE)))</f>
        <v/>
      </c>
      <c r="AT21" s="93"/>
      <c r="AU21" s="94"/>
      <c r="AX21" s="53" t="s">
        <v>64</v>
      </c>
    </row>
    <row r="22" spans="1:51" s="38" customFormat="1">
      <c r="A22" s="59">
        <v>19</v>
      </c>
      <c r="B22" s="69" t="str">
        <f t="shared" si="4"/>
        <v/>
      </c>
      <c r="C22" s="61" t="str">
        <f t="shared" si="1"/>
        <v/>
      </c>
      <c r="D22" s="196" t="str">
        <f t="shared" si="2"/>
        <v/>
      </c>
      <c r="E22" s="57"/>
      <c r="F22" s="57" t="str">
        <f>IF(月曜日!F22="","",月曜日!F22)</f>
        <v/>
      </c>
      <c r="G22" s="58" t="str">
        <f>IF(ISBLANK($A22),"",IF(ISERROR(VLOOKUP($A22,'精肉企画書（写し）'!$A$4:$J$100,4,FALSE)),"",VLOOKUP($A22,'精肉企画書（写し）'!$A$4:$J$100,4,FALSE)))</f>
        <v/>
      </c>
      <c r="H22" s="58" t="str">
        <f>IF(ISBLANK($G22),"",IF(ISERROR(VLOOKUP($G22,'精肉企画書（写し）'!$D$4:$J$100,6,FALSE)),"",VLOOKUP($G22,'精肉企画書（写し）'!$D$4:$J$100,6,FALSE)))</f>
        <v/>
      </c>
      <c r="I22" s="58" t="str">
        <f>IF(ISBLANK($G22),"",IF(ISERROR(VLOOKUP($G22,'精肉企画書（写し）'!$D$4:$J$100,7,FALSE)),"",VLOOKUP($G22,'精肉企画書（写し）'!$D$4:$J$100,7,FALSE)))</f>
        <v/>
      </c>
      <c r="J22" s="172" t="str">
        <f>IF(G22="","",VLOOKUP(G22,[1]書込!$A$5:$P$53,13,0))</f>
        <v/>
      </c>
      <c r="K22" s="171" t="str">
        <f>IF($G22="","",IF(VLOOKUP($G22,'精肉企画書（写し）'!$D$4:$V$100,19,FALSE)="Ｃ",$L$1,IF(VLOOKUP($G22,'精肉企画書（写し）'!$D$4:$V$100,19,FALSE)="Ｆ",$N$1,"")))</f>
        <v/>
      </c>
      <c r="L22" s="171" t="str">
        <f>IF($G22="","",IF(VLOOKUP($G22,'精肉企画書（写し）'!$D$3:$V$100,19,FALSE)="Ｃ",$L$1,""))</f>
        <v/>
      </c>
      <c r="M22" s="60" t="str">
        <f>IF(J22="","",PRODUCT(VLOOKUP(G22,'精肉企画書（写し）'!$D$4:$AR$100,41,0),J22/1000))</f>
        <v/>
      </c>
      <c r="N22" s="170" t="str">
        <f t="shared" si="3"/>
        <v/>
      </c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 t="str">
        <f>IF(ISBLANK($G22),"",IF(ISERROR(VLOOKUP($G22,'精肉企画書（写し）'!$D$4:$AA$21,20,FALSE)),"",VLOOKUP($G22,'精肉企画書（写し）'!$D$4:$AA$21,20,FALSE)))</f>
        <v/>
      </c>
      <c r="AT22" s="93"/>
      <c r="AU22" s="94"/>
      <c r="AX22" s="53"/>
    </row>
    <row r="23" spans="1:51" s="38" customFormat="1">
      <c r="A23" s="59">
        <v>20</v>
      </c>
      <c r="B23" s="69" t="str">
        <f t="shared" si="4"/>
        <v/>
      </c>
      <c r="C23" s="61" t="str">
        <f t="shared" si="1"/>
        <v/>
      </c>
      <c r="D23" s="196" t="str">
        <f t="shared" si="2"/>
        <v/>
      </c>
      <c r="E23" s="57"/>
      <c r="F23" s="57" t="str">
        <f>IF(月曜日!F23="","",月曜日!F23)</f>
        <v/>
      </c>
      <c r="G23" s="58" t="str">
        <f>IF(ISBLANK($A23),"",IF(ISERROR(VLOOKUP($A23,'精肉企画書（写し）'!$A$4:$J$100,4,FALSE)),"",VLOOKUP($A23,'精肉企画書（写し）'!$A$4:$J$100,4,FALSE)))</f>
        <v/>
      </c>
      <c r="H23" s="58" t="str">
        <f>IF(ISBLANK($G23),"",IF(ISERROR(VLOOKUP($G23,'精肉企画書（写し）'!$D$4:$J$100,6,FALSE)),"",VLOOKUP($G23,'精肉企画書（写し）'!$D$4:$J$100,6,FALSE)))</f>
        <v/>
      </c>
      <c r="I23" s="58" t="str">
        <f>IF(ISBLANK($G23),"",IF(ISERROR(VLOOKUP($G23,'精肉企画書（写し）'!$D$4:$J$21,7,FALSE)),"",VLOOKUP($G23,'精肉企画書（写し）'!$D$4:$J$21,7,FALSE)))</f>
        <v/>
      </c>
      <c r="J23" s="172" t="str">
        <f>IF(G23="","",VLOOKUP(G23,[1]書込!$A$5:$P$53,13,0))</f>
        <v/>
      </c>
      <c r="K23" s="171" t="str">
        <f>IF($G23="","",IF(VLOOKUP($G23,'精肉企画書（写し）'!$D$4:$V$100,19,FALSE)="Ｃ",$L$1,IF(VLOOKUP($G23,'精肉企画書（写し）'!$D$4:$V$100,19,FALSE)="Ｆ",$N$1,"")))</f>
        <v/>
      </c>
      <c r="L23" s="171" t="str">
        <f>IF($G23="","",IF(VLOOKUP($G23,'精肉企画書（写し）'!$D$3:$V$100,19,FALSE)="Ｃ",$L$1,""))</f>
        <v/>
      </c>
      <c r="M23" s="60" t="str">
        <f>IF(J23="","",PRODUCT(VLOOKUP(G23,'精肉企画書（写し）'!$D$4:$AR$100,41,0),J23/1000))</f>
        <v/>
      </c>
      <c r="N23" s="170" t="str">
        <f t="shared" si="3"/>
        <v/>
      </c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 t="str">
        <f>IF(ISBLANK($G23),"",IF(ISERROR(VLOOKUP($G23,'精肉企画書（写し）'!$D$4:$AA$21,20,FALSE)),"",VLOOKUP($G23,'精肉企画書（写し）'!$D$4:$AA$21,20,FALSE)))</f>
        <v/>
      </c>
      <c r="AT23" s="93"/>
      <c r="AU23" s="94"/>
      <c r="AX23" s="53"/>
    </row>
    <row r="24" spans="1:51" ht="18" thickBot="1">
      <c r="A24" s="55" t="s">
        <v>13</v>
      </c>
      <c r="B24" s="71"/>
      <c r="C24" s="56"/>
      <c r="D24" s="56"/>
      <c r="E24" s="56"/>
      <c r="F24" s="56"/>
      <c r="G24" s="56"/>
      <c r="H24" s="56"/>
      <c r="I24" s="56"/>
      <c r="J24" s="56"/>
      <c r="K24" s="177"/>
      <c r="L24" s="177"/>
      <c r="M24" s="95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90"/>
      <c r="AU24" s="56"/>
      <c r="AX24" s="30"/>
    </row>
    <row r="25" spans="1:51" s="52" customFormat="1" ht="41.25" customHeight="1" thickTop="1" thickBot="1">
      <c r="A25" s="80" t="s">
        <v>18</v>
      </c>
      <c r="B25" s="81" t="s">
        <v>0</v>
      </c>
      <c r="C25" s="82" t="s">
        <v>52</v>
      </c>
      <c r="D25" s="82" t="s">
        <v>53</v>
      </c>
      <c r="E25" s="83" t="s">
        <v>1</v>
      </c>
      <c r="F25" s="84" t="s">
        <v>14</v>
      </c>
      <c r="G25" s="85" t="s">
        <v>2</v>
      </c>
      <c r="H25" s="85" t="s">
        <v>3</v>
      </c>
      <c r="I25" s="86" t="s">
        <v>9</v>
      </c>
      <c r="J25" s="84" t="s">
        <v>17</v>
      </c>
      <c r="K25" s="178" t="s">
        <v>15</v>
      </c>
      <c r="L25" s="178" t="s">
        <v>8</v>
      </c>
      <c r="M25" s="87" t="s">
        <v>5</v>
      </c>
      <c r="N25" s="88" t="s">
        <v>72</v>
      </c>
      <c r="O25" s="101" t="s">
        <v>26</v>
      </c>
      <c r="P25" s="101" t="s">
        <v>27</v>
      </c>
      <c r="Q25" s="101" t="s">
        <v>28</v>
      </c>
      <c r="R25" s="101" t="s">
        <v>29</v>
      </c>
      <c r="S25" s="101" t="s">
        <v>30</v>
      </c>
      <c r="T25" s="101" t="s">
        <v>31</v>
      </c>
      <c r="U25" s="101" t="s">
        <v>32</v>
      </c>
      <c r="V25" s="101" t="s">
        <v>33</v>
      </c>
      <c r="W25" s="101" t="s">
        <v>34</v>
      </c>
      <c r="X25" s="101" t="s">
        <v>35</v>
      </c>
      <c r="Y25" s="101" t="s">
        <v>36</v>
      </c>
      <c r="Z25" s="101" t="s">
        <v>37</v>
      </c>
      <c r="AA25" s="101" t="s">
        <v>38</v>
      </c>
      <c r="AB25" s="101" t="s">
        <v>39</v>
      </c>
      <c r="AC25" s="101" t="s">
        <v>40</v>
      </c>
      <c r="AD25" s="101" t="s">
        <v>41</v>
      </c>
      <c r="AE25" s="101" t="s">
        <v>42</v>
      </c>
      <c r="AF25" s="101" t="s">
        <v>24</v>
      </c>
      <c r="AG25" s="101" t="s">
        <v>25</v>
      </c>
      <c r="AH25" s="101" t="s">
        <v>23</v>
      </c>
      <c r="AI25" s="101" t="s">
        <v>22</v>
      </c>
      <c r="AJ25" s="101" t="s">
        <v>43</v>
      </c>
      <c r="AK25" s="101" t="s">
        <v>44</v>
      </c>
      <c r="AL25" s="101" t="s">
        <v>45</v>
      </c>
      <c r="AM25" s="101" t="s">
        <v>46</v>
      </c>
      <c r="AN25" s="101" t="s">
        <v>47</v>
      </c>
      <c r="AO25" s="101" t="s">
        <v>48</v>
      </c>
      <c r="AP25" s="101" t="s">
        <v>49</v>
      </c>
      <c r="AQ25" s="101" t="s">
        <v>50</v>
      </c>
      <c r="AR25" s="101" t="s">
        <v>51</v>
      </c>
      <c r="AS25" s="102" t="s">
        <v>6</v>
      </c>
      <c r="AT25" s="103" t="s">
        <v>4</v>
      </c>
      <c r="AU25" s="104" t="s">
        <v>11</v>
      </c>
      <c r="AX25" s="52" t="s">
        <v>65</v>
      </c>
      <c r="AY25" s="52" t="s">
        <v>66</v>
      </c>
    </row>
    <row r="26" spans="1:51" s="22" customFormat="1" ht="14.25" thickTop="1">
      <c r="A26" s="59"/>
      <c r="B26" s="69" t="str">
        <f t="shared" ref="B26:B35" si="5">IF($A26="","",VLOOKUP($A26,$A$4:$K$23,2,FALSE))</f>
        <v/>
      </c>
      <c r="C26" s="61" t="str">
        <f t="shared" ref="C26:C35" si="6">IF($A26="","",VLOOKUP($A26,$A$4:$K$23,3,FALSE))</f>
        <v/>
      </c>
      <c r="D26" s="61" t="str">
        <f t="shared" ref="D26:D35" si="7">IF($A26="","",VLOOKUP($A26,$A$4:$K$23,4,FALSE))</f>
        <v/>
      </c>
      <c r="E26" s="57" t="str">
        <f t="shared" ref="E26:E35" si="8">IF($A26="","",VLOOKUP($A26,$A$4:$K$23,5,FALSE))</f>
        <v/>
      </c>
      <c r="F26" s="57" t="str">
        <f t="shared" ref="F26:F35" si="9">IF($A26="","",VLOOKUP($A26,$A$4:$K$23,6,FALSE))</f>
        <v/>
      </c>
      <c r="G26" s="57" t="str">
        <f t="shared" ref="G26:G35" si="10">IF($A26="","",VLOOKUP($A26,$A$4:$K$23,7,FALSE))</f>
        <v/>
      </c>
      <c r="H26" s="59" t="str">
        <f t="shared" ref="H26:H35" si="11">IF($A26="","",VLOOKUP($A26,$A$4:$K$23,8,FALSE))</f>
        <v/>
      </c>
      <c r="I26" s="59" t="str">
        <f t="shared" ref="I26:I35" si="12">IF($A26="","",VLOOKUP($A26,$A$4:$K$23,9,FALSE))</f>
        <v/>
      </c>
      <c r="J26" s="57"/>
      <c r="K26" s="171" t="str">
        <f>IF($G26="","",IF(VLOOKUP($G26,'精肉企画書（写し）'!$D$4:$V$22,19,FALSE)="Ｃ",$L$1,IF(VLOOKUP($G26,'精肉企画書（写し）'!$D$4:$V$22,19,FALSE)="Ｆ",$N$1,"")))</f>
        <v/>
      </c>
      <c r="L26" s="171"/>
      <c r="M26" s="60" t="str">
        <f>IF(J26="","",PRODUCT(VLOOKUP(G26,'精肉企画書（写し）'!$D$4:$AR$26,41,0),J26/1000))</f>
        <v/>
      </c>
      <c r="N26" s="170" t="str">
        <f t="shared" ref="N26:N35" si="13">IF(G26="","",CONCATENATE(G26,TEXT(L26,"y"),TEXT(L26,"mmdd")))</f>
        <v/>
      </c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2" t="str">
        <f>IF(ISBLANK($G26),"",IF(ISERROR(VLOOKUP($G26,'精肉企画書（写し）'!$D$4:$AA$21,20,FALSE)),"",VLOOKUP($G26,'精肉企画書（写し）'!$D$4:$AA$21,20,FALSE)))</f>
        <v/>
      </c>
      <c r="AT26" s="93"/>
      <c r="AU26" s="94"/>
    </row>
    <row r="27" spans="1:51" s="22" customFormat="1">
      <c r="A27" s="59"/>
      <c r="B27" s="69" t="str">
        <f t="shared" si="5"/>
        <v/>
      </c>
      <c r="C27" s="61" t="str">
        <f t="shared" si="6"/>
        <v/>
      </c>
      <c r="D27" s="61" t="str">
        <f t="shared" si="7"/>
        <v/>
      </c>
      <c r="E27" s="57" t="str">
        <f t="shared" si="8"/>
        <v/>
      </c>
      <c r="F27" s="57" t="str">
        <f t="shared" si="9"/>
        <v/>
      </c>
      <c r="G27" s="57" t="str">
        <f t="shared" si="10"/>
        <v/>
      </c>
      <c r="H27" s="59" t="str">
        <f t="shared" si="11"/>
        <v/>
      </c>
      <c r="I27" s="59" t="str">
        <f t="shared" si="12"/>
        <v/>
      </c>
      <c r="J27" s="57"/>
      <c r="K27" s="171" t="str">
        <f>IF($G27="","",IF(VLOOKUP($G27,'精肉企画書（写し）'!$D$4:$V$22,19,FALSE)="Ｃ",$L$1,IF(VLOOKUP($G27,'精肉企画書（写し）'!$D$4:$V$22,19,FALSE)="Ｆ",$N$1,"")))</f>
        <v/>
      </c>
      <c r="L27" s="171"/>
      <c r="M27" s="60" t="str">
        <f>IF(J27="","",PRODUCT(VLOOKUP(G27,'精肉企画書（写し）'!$D$4:$AR$26,41,0),J27/1000))</f>
        <v/>
      </c>
      <c r="N27" s="170" t="str">
        <f t="shared" si="13"/>
        <v/>
      </c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2" t="str">
        <f>IF(ISBLANK($G27),"",IF(ISERROR(VLOOKUP($G27,'精肉企画書（写し）'!$D$4:$AA$21,20,FALSE)),"",VLOOKUP($G27,'精肉企画書（写し）'!$D$4:$AA$21,20,FALSE)))</f>
        <v/>
      </c>
      <c r="AT27" s="93"/>
      <c r="AU27" s="94"/>
    </row>
    <row r="28" spans="1:51" s="22" customFormat="1">
      <c r="A28" s="59"/>
      <c r="B28" s="69" t="str">
        <f t="shared" si="5"/>
        <v/>
      </c>
      <c r="C28" s="61" t="str">
        <f t="shared" si="6"/>
        <v/>
      </c>
      <c r="D28" s="61" t="str">
        <f t="shared" si="7"/>
        <v/>
      </c>
      <c r="E28" s="57" t="str">
        <f t="shared" si="8"/>
        <v/>
      </c>
      <c r="F28" s="57" t="str">
        <f t="shared" si="9"/>
        <v/>
      </c>
      <c r="G28" s="57" t="str">
        <f t="shared" si="10"/>
        <v/>
      </c>
      <c r="H28" s="59" t="str">
        <f t="shared" si="11"/>
        <v/>
      </c>
      <c r="I28" s="59" t="str">
        <f t="shared" si="12"/>
        <v/>
      </c>
      <c r="J28" s="57"/>
      <c r="K28" s="171" t="str">
        <f>IF($G28="","",IF(VLOOKUP($G28,'精肉企画書（写し）'!$D$4:$V$22,19,FALSE)="Ｃ",$L$1,IF(VLOOKUP($G28,'精肉企画書（写し）'!$D$4:$V$22,19,FALSE)="Ｆ",$N$1,"")))</f>
        <v/>
      </c>
      <c r="L28" s="171"/>
      <c r="M28" s="60" t="str">
        <f>IF(J28="","",PRODUCT(VLOOKUP(G28,'精肉企画書（写し）'!$D$4:$AR$26,41,0),J28/1000))</f>
        <v/>
      </c>
      <c r="N28" s="170" t="str">
        <f t="shared" si="13"/>
        <v/>
      </c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2" t="str">
        <f>IF(ISBLANK($G28),"",IF(ISERROR(VLOOKUP($G28,'精肉企画書（写し）'!$D$4:$AA$21,20,FALSE)),"",VLOOKUP($G28,'精肉企画書（写し）'!$D$4:$AA$21,20,FALSE)))</f>
        <v/>
      </c>
      <c r="AT28" s="93"/>
      <c r="AU28" s="94"/>
    </row>
    <row r="29" spans="1:51" s="22" customFormat="1">
      <c r="A29" s="59"/>
      <c r="B29" s="69" t="str">
        <f t="shared" si="5"/>
        <v/>
      </c>
      <c r="C29" s="61" t="str">
        <f t="shared" si="6"/>
        <v/>
      </c>
      <c r="D29" s="61" t="str">
        <f t="shared" si="7"/>
        <v/>
      </c>
      <c r="E29" s="57" t="str">
        <f t="shared" si="8"/>
        <v/>
      </c>
      <c r="F29" s="57" t="str">
        <f t="shared" si="9"/>
        <v/>
      </c>
      <c r="G29" s="57" t="str">
        <f t="shared" si="10"/>
        <v/>
      </c>
      <c r="H29" s="59" t="str">
        <f t="shared" si="11"/>
        <v/>
      </c>
      <c r="I29" s="59" t="str">
        <f t="shared" si="12"/>
        <v/>
      </c>
      <c r="J29" s="57"/>
      <c r="K29" s="171" t="str">
        <f>IF($G29="","",IF(VLOOKUP($G29,'精肉企画書（写し）'!$D$4:$V$22,19,FALSE)="Ｃ",$L$1,IF(VLOOKUP($G29,'精肉企画書（写し）'!$D$4:$V$22,19,FALSE)="Ｆ",$N$1,"")))</f>
        <v/>
      </c>
      <c r="L29" s="171"/>
      <c r="M29" s="60" t="str">
        <f>IF(J29="","",PRODUCT(VLOOKUP(G29,'精肉企画書（写し）'!$D$4:$AR$26,41,0),J29/1000))</f>
        <v/>
      </c>
      <c r="N29" s="170" t="str">
        <f t="shared" si="13"/>
        <v/>
      </c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2" t="str">
        <f>IF(ISBLANK($G29),"",IF(ISERROR(VLOOKUP($G29,'精肉企画書（写し）'!$D$4:$AA$21,20,FALSE)),"",VLOOKUP($G29,'精肉企画書（写し）'!$D$4:$AA$21,20,FALSE)))</f>
        <v/>
      </c>
      <c r="AT29" s="93"/>
      <c r="AU29" s="94"/>
    </row>
    <row r="30" spans="1:51" s="22" customFormat="1">
      <c r="A30" s="59"/>
      <c r="B30" s="69" t="str">
        <f t="shared" si="5"/>
        <v/>
      </c>
      <c r="C30" s="61" t="str">
        <f t="shared" si="6"/>
        <v/>
      </c>
      <c r="D30" s="61" t="str">
        <f t="shared" si="7"/>
        <v/>
      </c>
      <c r="E30" s="57" t="str">
        <f t="shared" si="8"/>
        <v/>
      </c>
      <c r="F30" s="57" t="str">
        <f t="shared" si="9"/>
        <v/>
      </c>
      <c r="G30" s="57" t="str">
        <f t="shared" si="10"/>
        <v/>
      </c>
      <c r="H30" s="59" t="str">
        <f t="shared" si="11"/>
        <v/>
      </c>
      <c r="I30" s="59" t="str">
        <f t="shared" si="12"/>
        <v/>
      </c>
      <c r="J30" s="57"/>
      <c r="K30" s="171" t="str">
        <f>IF($G30="","",IF(VLOOKUP($G30,'精肉企画書（写し）'!$D$4:$V$22,19,FALSE)="Ｃ",$L$1,IF(VLOOKUP($G30,'精肉企画書（写し）'!$D$4:$V$22,19,FALSE)="Ｆ",$N$1,"")))</f>
        <v/>
      </c>
      <c r="L30" s="171"/>
      <c r="M30" s="60" t="str">
        <f>IF(J30="","",PRODUCT(VLOOKUP(G30,'精肉企画書（写し）'!$D$4:$AR$26,41,0),J30/1000))</f>
        <v/>
      </c>
      <c r="N30" s="170" t="str">
        <f t="shared" si="13"/>
        <v/>
      </c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2" t="str">
        <f>IF(ISBLANK($G30),"",IF(ISERROR(VLOOKUP($G30,'精肉企画書（写し）'!$D$4:$AA$21,20,FALSE)),"",VLOOKUP($G30,'精肉企画書（写し）'!$D$4:$AA$21,20,FALSE)))</f>
        <v/>
      </c>
      <c r="AT30" s="93"/>
      <c r="AU30" s="94"/>
    </row>
    <row r="31" spans="1:51" s="22" customFormat="1">
      <c r="A31" s="59"/>
      <c r="B31" s="69" t="str">
        <f t="shared" si="5"/>
        <v/>
      </c>
      <c r="C31" s="61" t="str">
        <f t="shared" si="6"/>
        <v/>
      </c>
      <c r="D31" s="61" t="str">
        <f t="shared" si="7"/>
        <v/>
      </c>
      <c r="E31" s="57" t="str">
        <f t="shared" si="8"/>
        <v/>
      </c>
      <c r="F31" s="57" t="str">
        <f t="shared" si="9"/>
        <v/>
      </c>
      <c r="G31" s="57" t="str">
        <f t="shared" si="10"/>
        <v/>
      </c>
      <c r="H31" s="59" t="str">
        <f t="shared" si="11"/>
        <v/>
      </c>
      <c r="I31" s="59" t="str">
        <f t="shared" si="12"/>
        <v/>
      </c>
      <c r="J31" s="57"/>
      <c r="K31" s="171" t="str">
        <f>IF($G31="","",IF(VLOOKUP($G31,'精肉企画書（写し）'!$D$4:$V$22,19,FALSE)="Ｃ",$L$1,IF(VLOOKUP($G31,'精肉企画書（写し）'!$D$4:$V$22,19,FALSE)="Ｆ",$N$1,"")))</f>
        <v/>
      </c>
      <c r="L31" s="171"/>
      <c r="M31" s="60" t="str">
        <f>IF(J31="","",PRODUCT(VLOOKUP(G31,'精肉企画書（写し）'!$D$4:$AR$26,41,0),J31/1000))</f>
        <v/>
      </c>
      <c r="N31" s="170" t="str">
        <f t="shared" si="13"/>
        <v/>
      </c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2" t="str">
        <f>IF(ISBLANK($G31),"",IF(ISERROR(VLOOKUP($G31,'精肉企画書（写し）'!$D$4:$AA$21,20,FALSE)),"",VLOOKUP($G31,'精肉企画書（写し）'!$D$4:$AA$21,20,FALSE)))</f>
        <v/>
      </c>
      <c r="AT31" s="93"/>
      <c r="AU31" s="94"/>
    </row>
    <row r="32" spans="1:51" s="22" customFormat="1">
      <c r="A32" s="59"/>
      <c r="B32" s="69" t="str">
        <f t="shared" si="5"/>
        <v/>
      </c>
      <c r="C32" s="61" t="str">
        <f t="shared" si="6"/>
        <v/>
      </c>
      <c r="D32" s="61" t="str">
        <f t="shared" si="7"/>
        <v/>
      </c>
      <c r="E32" s="57" t="str">
        <f t="shared" si="8"/>
        <v/>
      </c>
      <c r="F32" s="57" t="str">
        <f t="shared" si="9"/>
        <v/>
      </c>
      <c r="G32" s="57" t="str">
        <f t="shared" si="10"/>
        <v/>
      </c>
      <c r="H32" s="59" t="str">
        <f t="shared" si="11"/>
        <v/>
      </c>
      <c r="I32" s="59" t="str">
        <f t="shared" si="12"/>
        <v/>
      </c>
      <c r="J32" s="57"/>
      <c r="K32" s="171" t="str">
        <f>IF($G32="","",IF(VLOOKUP($G32,'精肉企画書（写し）'!$D$4:$V$22,19,FALSE)="Ｃ",$L$1,IF(VLOOKUP($G32,'精肉企画書（写し）'!$D$4:$V$22,19,FALSE)="Ｆ",$N$1,"")))</f>
        <v/>
      </c>
      <c r="L32" s="171"/>
      <c r="M32" s="60" t="str">
        <f>IF(J32="","",PRODUCT(VLOOKUP(G32,'精肉企画書（写し）'!$D$4:$AR$26,41,0),J32/1000))</f>
        <v/>
      </c>
      <c r="N32" s="170" t="str">
        <f t="shared" si="13"/>
        <v/>
      </c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2" t="str">
        <f>IF(ISBLANK($G32),"",IF(ISERROR(VLOOKUP($G32,'精肉企画書（写し）'!$D$4:$AA$21,20,FALSE)),"",VLOOKUP($G32,'精肉企画書（写し）'!$D$4:$AA$21,20,FALSE)))</f>
        <v/>
      </c>
      <c r="AT32" s="93"/>
      <c r="AU32" s="94"/>
    </row>
    <row r="33" spans="1:47" s="22" customFormat="1">
      <c r="A33" s="59"/>
      <c r="B33" s="69" t="str">
        <f t="shared" si="5"/>
        <v/>
      </c>
      <c r="C33" s="61" t="str">
        <f t="shared" si="6"/>
        <v/>
      </c>
      <c r="D33" s="61" t="str">
        <f t="shared" si="7"/>
        <v/>
      </c>
      <c r="E33" s="57" t="str">
        <f t="shared" si="8"/>
        <v/>
      </c>
      <c r="F33" s="57" t="str">
        <f t="shared" si="9"/>
        <v/>
      </c>
      <c r="G33" s="57" t="str">
        <f t="shared" si="10"/>
        <v/>
      </c>
      <c r="H33" s="59" t="str">
        <f t="shared" si="11"/>
        <v/>
      </c>
      <c r="I33" s="59" t="str">
        <f t="shared" si="12"/>
        <v/>
      </c>
      <c r="J33" s="57"/>
      <c r="K33" s="171" t="str">
        <f>IF($G33="","",IF(VLOOKUP($G33,'精肉企画書（写し）'!$D$4:$V$22,19,FALSE)="Ｃ",$L$1,IF(VLOOKUP($G33,'精肉企画書（写し）'!$D$4:$V$22,19,FALSE)="Ｆ",$N$1,"")))</f>
        <v/>
      </c>
      <c r="L33" s="171"/>
      <c r="M33" s="60" t="str">
        <f>IF(J33="","",PRODUCT(VLOOKUP(G33,'精肉企画書（写し）'!$D$4:$AR$26,41,0),J33/1000))</f>
        <v/>
      </c>
      <c r="N33" s="170" t="str">
        <f t="shared" si="13"/>
        <v/>
      </c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2" t="str">
        <f>IF(ISBLANK($G33),"",IF(ISERROR(VLOOKUP($G33,'精肉企画書（写し）'!$D$4:$AA$21,20,FALSE)),"",VLOOKUP($G33,'精肉企画書（写し）'!$D$4:$AA$21,20,FALSE)))</f>
        <v/>
      </c>
      <c r="AT33" s="93"/>
      <c r="AU33" s="94"/>
    </row>
    <row r="34" spans="1:47" s="22" customFormat="1">
      <c r="A34" s="59"/>
      <c r="B34" s="69" t="str">
        <f t="shared" si="5"/>
        <v/>
      </c>
      <c r="C34" s="61" t="str">
        <f t="shared" si="6"/>
        <v/>
      </c>
      <c r="D34" s="61" t="str">
        <f t="shared" si="7"/>
        <v/>
      </c>
      <c r="E34" s="57" t="str">
        <f t="shared" si="8"/>
        <v/>
      </c>
      <c r="F34" s="57" t="str">
        <f t="shared" si="9"/>
        <v/>
      </c>
      <c r="G34" s="57" t="str">
        <f t="shared" si="10"/>
        <v/>
      </c>
      <c r="H34" s="59" t="str">
        <f t="shared" si="11"/>
        <v/>
      </c>
      <c r="I34" s="59" t="str">
        <f t="shared" si="12"/>
        <v/>
      </c>
      <c r="J34" s="57"/>
      <c r="K34" s="171" t="str">
        <f>IF($G34="","",IF(VLOOKUP($G34,'精肉企画書（写し）'!$D$4:$V$22,19,FALSE)="Ｃ",$L$1,IF(VLOOKUP($G34,'精肉企画書（写し）'!$D$4:$V$22,19,FALSE)="Ｆ",$N$1,"")))</f>
        <v/>
      </c>
      <c r="L34" s="171"/>
      <c r="M34" s="60" t="str">
        <f>IF(J34="","",PRODUCT(VLOOKUP(G34,'精肉企画書（写し）'!$D$4:$AR$26,41,0),J34/1000))</f>
        <v/>
      </c>
      <c r="N34" s="170" t="str">
        <f t="shared" si="13"/>
        <v/>
      </c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2" t="str">
        <f>IF(ISBLANK($G34),"",IF(ISERROR(VLOOKUP($G34,'精肉企画書（写し）'!$D$4:$AA$21,20,FALSE)),"",VLOOKUP($G34,'精肉企画書（写し）'!$D$4:$AA$21,20,FALSE)))</f>
        <v/>
      </c>
      <c r="AT34" s="93"/>
      <c r="AU34" s="94"/>
    </row>
    <row r="35" spans="1:47" s="22" customFormat="1">
      <c r="A35" s="59"/>
      <c r="B35" s="69" t="str">
        <f t="shared" si="5"/>
        <v/>
      </c>
      <c r="C35" s="61" t="str">
        <f t="shared" si="6"/>
        <v/>
      </c>
      <c r="D35" s="61" t="str">
        <f t="shared" si="7"/>
        <v/>
      </c>
      <c r="E35" s="57" t="str">
        <f t="shared" si="8"/>
        <v/>
      </c>
      <c r="F35" s="57" t="str">
        <f t="shared" si="9"/>
        <v/>
      </c>
      <c r="G35" s="57" t="str">
        <f t="shared" si="10"/>
        <v/>
      </c>
      <c r="H35" s="59" t="str">
        <f t="shared" si="11"/>
        <v/>
      </c>
      <c r="I35" s="59" t="str">
        <f t="shared" si="12"/>
        <v/>
      </c>
      <c r="J35" s="57"/>
      <c r="K35" s="171" t="str">
        <f>IF($G35="","",IF(VLOOKUP($G35,'精肉企画書（写し）'!$D$4:$V$22,19,FALSE)="Ｃ",$L$1,IF(VLOOKUP($G35,'精肉企画書（写し）'!$D$4:$V$22,19,FALSE)="Ｆ",$N$1,"")))</f>
        <v/>
      </c>
      <c r="L35" s="171"/>
      <c r="M35" s="60" t="str">
        <f>IF(J35="","",PRODUCT(VLOOKUP(G35,'精肉企画書（写し）'!$D$4:$AR$26,41,0),J35/1000))</f>
        <v/>
      </c>
      <c r="N35" s="170" t="str">
        <f t="shared" si="13"/>
        <v/>
      </c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2" t="str">
        <f>IF(ISBLANK($G35),"",IF(ISERROR(VLOOKUP($G35,'精肉企画書（写し）'!$D$4:$AA$21,20,FALSE)),"",VLOOKUP($G35,'精肉企画書（写し）'!$D$4:$AA$21,20,FALSE)))</f>
        <v/>
      </c>
      <c r="AT35" s="93"/>
      <c r="AU35" s="94"/>
    </row>
    <row r="36" spans="1:47">
      <c r="M36" s="28"/>
    </row>
  </sheetData>
  <protectedRanges>
    <protectedRange sqref="O4:AR18" name="範囲3_1"/>
  </protectedRanges>
  <phoneticPr fontId="3"/>
  <dataValidations count="1">
    <dataValidation imeMode="hiragana" allowBlank="1" showInputMessage="1" showErrorMessage="1" sqref="AS26:AS35 AS4:AS23 G4:I23" xr:uid="{00000000-0002-0000-0400-000000000000}"/>
  </dataValidations>
  <pageMargins left="0.34" right="0.46" top="1" bottom="1" header="0.51200000000000001" footer="0.51200000000000001"/>
  <pageSetup paperSize="9" scale="55" orientation="landscape" verticalDpi="18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36"/>
  <sheetViews>
    <sheetView zoomScale="75" workbookViewId="0">
      <selection activeCell="L15" sqref="L15"/>
    </sheetView>
  </sheetViews>
  <sheetFormatPr defaultRowHeight="13.5"/>
  <cols>
    <col min="1" max="1" width="3.375" customWidth="1"/>
    <col min="2" max="2" width="7.75" style="70" customWidth="1"/>
    <col min="3" max="4" width="2.625" customWidth="1"/>
    <col min="5" max="5" width="6.375" customWidth="1"/>
    <col min="6" max="6" width="8.125" customWidth="1"/>
    <col min="7" max="7" width="7.75" customWidth="1"/>
    <col min="8" max="8" width="28.875" customWidth="1"/>
    <col min="9" max="9" width="5.25" customWidth="1"/>
    <col min="10" max="10" width="5.625" customWidth="1"/>
    <col min="11" max="11" width="10.5" customWidth="1"/>
    <col min="12" max="12" width="12.625" customWidth="1"/>
    <col min="13" max="13" width="8.375" customWidth="1"/>
    <col min="14" max="14" width="13.625" customWidth="1"/>
    <col min="15" max="44" width="12.625" customWidth="1"/>
    <col min="45" max="45" width="12" customWidth="1"/>
    <col min="46" max="46" width="7.75" style="21" customWidth="1"/>
    <col min="47" max="47" width="14.5" customWidth="1"/>
    <col min="50" max="50" width="27.125" customWidth="1"/>
    <col min="51" max="51" width="18.125" customWidth="1"/>
  </cols>
  <sheetData>
    <row r="1" spans="1:51" s="114" customFormat="1" ht="21" customHeight="1" thickTop="1" thickBot="1">
      <c r="A1" s="74" t="s">
        <v>7</v>
      </c>
      <c r="B1" s="75"/>
      <c r="C1" s="76"/>
      <c r="D1" s="77"/>
      <c r="E1" s="76"/>
      <c r="F1" s="190">
        <f>'精肉企画書（写し）'!$T$1</f>
        <v>45719</v>
      </c>
      <c r="G1" s="175" t="str">
        <f>IF(L1="","",TEXT(WEEKDAY(L1,1),"aaa"))</f>
        <v>水</v>
      </c>
      <c r="H1" s="176" t="s">
        <v>54</v>
      </c>
      <c r="I1" s="76"/>
      <c r="J1" s="74"/>
      <c r="K1" s="73" t="s">
        <v>55</v>
      </c>
      <c r="L1" s="174">
        <f>月曜日!L1+3</f>
        <v>45735</v>
      </c>
      <c r="M1" s="120" t="s">
        <v>56</v>
      </c>
      <c r="N1" s="113">
        <f>SUM(L1-1)</f>
        <v>45734</v>
      </c>
      <c r="AT1" s="115"/>
    </row>
    <row r="2" spans="1:51" s="52" customFormat="1" ht="41.25" customHeight="1" thickTop="1" thickBot="1">
      <c r="A2" s="80" t="s">
        <v>18</v>
      </c>
      <c r="B2" s="81" t="s">
        <v>0</v>
      </c>
      <c r="C2" s="82" t="s">
        <v>52</v>
      </c>
      <c r="D2" s="82" t="s">
        <v>53</v>
      </c>
      <c r="E2" s="83" t="s">
        <v>1</v>
      </c>
      <c r="F2" s="84" t="s">
        <v>14</v>
      </c>
      <c r="G2" s="85" t="s">
        <v>2</v>
      </c>
      <c r="H2" s="85" t="s">
        <v>3</v>
      </c>
      <c r="I2" s="86" t="s">
        <v>9</v>
      </c>
      <c r="J2" s="84" t="s">
        <v>17</v>
      </c>
      <c r="K2" s="84" t="s">
        <v>15</v>
      </c>
      <c r="L2" s="84" t="s">
        <v>8</v>
      </c>
      <c r="M2" s="87" t="s">
        <v>5</v>
      </c>
      <c r="N2" s="183" t="s">
        <v>135</v>
      </c>
      <c r="O2" s="101" t="s">
        <v>26</v>
      </c>
      <c r="P2" s="101" t="s">
        <v>27</v>
      </c>
      <c r="Q2" s="101" t="s">
        <v>28</v>
      </c>
      <c r="R2" s="101" t="s">
        <v>29</v>
      </c>
      <c r="S2" s="101" t="s">
        <v>30</v>
      </c>
      <c r="T2" s="101" t="s">
        <v>31</v>
      </c>
      <c r="U2" s="101" t="s">
        <v>32</v>
      </c>
      <c r="V2" s="101" t="s">
        <v>33</v>
      </c>
      <c r="W2" s="101" t="s">
        <v>34</v>
      </c>
      <c r="X2" s="101" t="s">
        <v>35</v>
      </c>
      <c r="Y2" s="101" t="s">
        <v>36</v>
      </c>
      <c r="Z2" s="101" t="s">
        <v>37</v>
      </c>
      <c r="AA2" s="101" t="s">
        <v>38</v>
      </c>
      <c r="AB2" s="101" t="s">
        <v>39</v>
      </c>
      <c r="AC2" s="101" t="s">
        <v>40</v>
      </c>
      <c r="AD2" s="101" t="s">
        <v>41</v>
      </c>
      <c r="AE2" s="101" t="s">
        <v>42</v>
      </c>
      <c r="AF2" s="101" t="s">
        <v>24</v>
      </c>
      <c r="AG2" s="101" t="s">
        <v>25</v>
      </c>
      <c r="AH2" s="101" t="s">
        <v>23</v>
      </c>
      <c r="AI2" s="101" t="s">
        <v>22</v>
      </c>
      <c r="AJ2" s="101" t="s">
        <v>43</v>
      </c>
      <c r="AK2" s="101" t="s">
        <v>44</v>
      </c>
      <c r="AL2" s="101" t="s">
        <v>45</v>
      </c>
      <c r="AM2" s="101" t="s">
        <v>46</v>
      </c>
      <c r="AN2" s="101" t="s">
        <v>47</v>
      </c>
      <c r="AO2" s="101" t="s">
        <v>48</v>
      </c>
      <c r="AP2" s="101" t="s">
        <v>49</v>
      </c>
      <c r="AQ2" s="101" t="s">
        <v>50</v>
      </c>
      <c r="AR2" s="101" t="s">
        <v>51</v>
      </c>
      <c r="AS2" s="102" t="s">
        <v>6</v>
      </c>
      <c r="AT2" s="103" t="s">
        <v>4</v>
      </c>
      <c r="AU2" s="104" t="s">
        <v>11</v>
      </c>
      <c r="AX2" s="52" t="s">
        <v>65</v>
      </c>
      <c r="AY2" s="52" t="s">
        <v>66</v>
      </c>
    </row>
    <row r="3" spans="1:51" s="23" customFormat="1" ht="17.25" hidden="1" customHeight="1">
      <c r="A3" s="24" t="s">
        <v>67</v>
      </c>
      <c r="B3" s="72"/>
      <c r="C3" s="25"/>
      <c r="D3" s="25"/>
      <c r="E3" s="24"/>
      <c r="F3" s="24"/>
      <c r="G3" s="24"/>
      <c r="H3" s="24"/>
      <c r="I3" s="24"/>
      <c r="J3" s="24"/>
      <c r="K3" s="24"/>
      <c r="L3" s="24"/>
      <c r="M3" s="26"/>
      <c r="N3" s="62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6"/>
      <c r="AT3" s="27"/>
      <c r="AU3" s="24"/>
      <c r="AX3" s="32"/>
      <c r="AY3" s="32"/>
    </row>
    <row r="4" spans="1:51" s="38" customFormat="1" ht="16.5" customHeight="1" thickTop="1">
      <c r="A4" s="59">
        <v>1</v>
      </c>
      <c r="B4" s="69">
        <f>IF(G4="","",$F$1)</f>
        <v>45719</v>
      </c>
      <c r="C4" s="61">
        <f>IF($G4="","",4)</f>
        <v>4</v>
      </c>
      <c r="D4" s="196" t="str">
        <f>IF(I4="","",TEXT(WEEKDAY($L$1+1,1),"aaa"))</f>
        <v>木</v>
      </c>
      <c r="E4" s="57"/>
      <c r="F4" s="57">
        <f>IF(月曜日!F4="","",月曜日!F4)</f>
        <v>514</v>
      </c>
      <c r="G4" s="58">
        <f>IF(ISBLANK($A4),"",IF(ISERROR(VLOOKUP($A4,'精肉企画書（写し）'!$A$4:$J$100,4,FALSE)),"",VLOOKUP($A4,'精肉企画書（写し）'!$A$4:$J$100,4,FALSE)))</f>
        <v>358483</v>
      </c>
      <c r="H4" s="58" t="str">
        <f>IF(ISBLANK($G4),"",IF(ISERROR(VLOOKUP($G4,'精肉企画書（写し）'!$D$4:$J$100,6,FALSE)),"",VLOOKUP($G4,'精肉企画書（写し）'!$D$4:$J$100,6,FALSE)))</f>
        <v>指定牛ﾁﾙﾄﾞ切落しすき焼用（ﾓﾓ・ｶﾀ・ﾊﾞﾗ）</v>
      </c>
      <c r="I4" s="58" t="str">
        <f>IF(ISBLANK($G4),"",IF(ISERROR(VLOOKUP($G4,'精肉企画書（写し）'!$D$4:$J$100,7,FALSE)),"",VLOOKUP($G4,'精肉企画書（写し）'!$D$4:$J$100,7,FALSE)))</f>
        <v>200g</v>
      </c>
      <c r="J4" s="172">
        <f>IF(G4="","",VLOOKUP(G4,[1]書込!$A$5:$P$53,14,0))</f>
        <v>25</v>
      </c>
      <c r="K4" s="171">
        <f>IF($G4="","",IF(VLOOKUP($G4,'精肉企画書（写し）'!$D$4:$V$100,19,FALSE)="Ｃ",$L$1,IF(VLOOKUP($G4,'精肉企画書（写し）'!$D$4:$V$100,19,FALSE)="Ｆ",$N$1,"")))</f>
        <v>45735</v>
      </c>
      <c r="L4" s="171">
        <f>IF($G4="","",IF(VLOOKUP($G4,'精肉企画書（写し）'!$D$3:$V$100,19,FALSE)="Ｃ",$L$1,""))</f>
        <v>45735</v>
      </c>
      <c r="M4" s="60">
        <f>IF(J4="","",PRODUCT(VLOOKUP(G4,'精肉企画書（写し）'!$D$4:$AR$100,41,0),J4/1000))</f>
        <v>5</v>
      </c>
      <c r="N4" s="170" t="str">
        <f>IF(G4="","",CONCATENATE(G4,TEXT(L4,"y"),TEXT(L4,"mmdd")))</f>
        <v>358483250319</v>
      </c>
      <c r="O4" s="206" t="str">
        <f>MIDB(Sheet1!D50,4,10)</f>
        <v>1667729372</v>
      </c>
      <c r="P4" s="206" t="str">
        <f>MIDB(Sheet1!E50,4,10)</f>
        <v>1667729372</v>
      </c>
      <c r="Q4" s="206" t="str">
        <f>MIDB(Sheet1!F50,4,10)</f>
        <v/>
      </c>
      <c r="R4" s="206" t="str">
        <f>MIDB(Sheet1!G50,4,10)</f>
        <v/>
      </c>
      <c r="S4" s="206" t="str">
        <f>MIDB(Sheet1!H50,4,10)</f>
        <v/>
      </c>
      <c r="T4" s="206" t="str">
        <f>MIDB(Sheet1!I50,4,10)</f>
        <v/>
      </c>
      <c r="U4" s="206" t="str">
        <f>MIDB(Sheet1!J50,4,10)</f>
        <v/>
      </c>
      <c r="V4" s="206" t="str">
        <f>MIDB(Sheet1!K50,4,10)</f>
        <v/>
      </c>
      <c r="W4" s="206" t="str">
        <f>MIDB(Sheet1!L50,4,10)</f>
        <v/>
      </c>
      <c r="X4" s="206" t="str">
        <f>MIDB(Sheet1!M50,4,10)</f>
        <v/>
      </c>
      <c r="Y4" s="206" t="str">
        <f>MIDB(Sheet1!N50,4,10)</f>
        <v/>
      </c>
      <c r="Z4" s="206" t="str">
        <f>MIDB(Sheet1!O50,4,10)</f>
        <v/>
      </c>
      <c r="AA4" s="206" t="str">
        <f>MIDB(Sheet1!P50,4,10)</f>
        <v/>
      </c>
      <c r="AB4" s="206" t="str">
        <f>MIDB(Sheet1!Q50,4,10)</f>
        <v/>
      </c>
      <c r="AC4" s="206" t="str">
        <f>MIDB(Sheet1!R50,4,10)</f>
        <v/>
      </c>
      <c r="AD4" s="206" t="str">
        <f>MIDB(Sheet1!S50,4,10)</f>
        <v/>
      </c>
      <c r="AE4" s="206" t="str">
        <f>MIDB(Sheet1!T50,4,10)</f>
        <v/>
      </c>
      <c r="AF4" s="206" t="str">
        <f>MIDB(Sheet1!U50,4,10)</f>
        <v/>
      </c>
      <c r="AG4" s="206" t="str">
        <f>MIDB(Sheet1!V50,4,10)</f>
        <v/>
      </c>
      <c r="AH4" s="206" t="str">
        <f>MIDB(Sheet1!W50,4,10)</f>
        <v/>
      </c>
      <c r="AI4" s="206" t="str">
        <f>MIDB(Sheet1!X50,4,10)</f>
        <v/>
      </c>
      <c r="AJ4" s="206" t="str">
        <f>MIDB(Sheet1!Y50,4,10)</f>
        <v/>
      </c>
      <c r="AK4" s="206" t="str">
        <f>MIDB(Sheet1!Z50,4,10)</f>
        <v/>
      </c>
      <c r="AL4" s="206" t="str">
        <f>MIDB(Sheet1!AA50,4,10)</f>
        <v/>
      </c>
      <c r="AM4" s="206" t="str">
        <f>MIDB(Sheet1!AB50,4,10)</f>
        <v/>
      </c>
      <c r="AN4" s="206" t="str">
        <f>MIDB(Sheet1!AC50,4,10)</f>
        <v/>
      </c>
      <c r="AO4" s="206" t="str">
        <f>MIDB(Sheet1!AD50,4,10)</f>
        <v/>
      </c>
      <c r="AP4" s="206" t="str">
        <f>MIDB(Sheet1!AE50,4,10)</f>
        <v/>
      </c>
      <c r="AQ4" s="206" t="str">
        <f>MIDB(Sheet1!AF50,4,10)</f>
        <v/>
      </c>
      <c r="AR4" s="206" t="str">
        <f>MIDB(Sheet1!AG50,4,10)</f>
        <v/>
      </c>
      <c r="AS4" s="92" t="str">
        <f>IF(ISBLANK($G4),"",IF(ISERROR(VLOOKUP($G4,'精肉企画書（写し）'!$D$4:$AA$21,20,FALSE)),"",VLOOKUP($G4,'精肉企画書（写し）'!$D$4:$AA$21,20,FALSE)))</f>
        <v>コープラスフーズ</v>
      </c>
      <c r="AT4" s="93"/>
      <c r="AU4" s="94"/>
      <c r="AX4" s="53" t="s">
        <v>16</v>
      </c>
      <c r="AY4" s="54" t="s">
        <v>58</v>
      </c>
    </row>
    <row r="5" spans="1:51" s="38" customFormat="1" ht="16.5" customHeight="1">
      <c r="A5" s="59">
        <v>2</v>
      </c>
      <c r="B5" s="69">
        <f t="shared" ref="B5:B23" si="0">IF(G5="","",$F$1)</f>
        <v>45719</v>
      </c>
      <c r="C5" s="61">
        <f t="shared" ref="C5:C23" si="1">IF($G5="","",4)</f>
        <v>4</v>
      </c>
      <c r="D5" s="196" t="str">
        <f t="shared" ref="D5:D23" si="2">IF(I5="","",TEXT(WEEKDAY($L$1+1,1),"aaa"))</f>
        <v>木</v>
      </c>
      <c r="E5" s="57"/>
      <c r="F5" s="57">
        <f>IF(月曜日!F5="","",月曜日!F5)</f>
        <v>534</v>
      </c>
      <c r="G5" s="58">
        <f>IF(ISBLANK($A5),"",IF(ISERROR(VLOOKUP($A5,'精肉企画書（写し）'!$A$4:$J$100,4,FALSE)),"",VLOOKUP($A5,'精肉企画書（写し）'!$A$4:$J$100,4,FALSE)))</f>
        <v>392217</v>
      </c>
      <c r="H5" s="58" t="str">
        <f>IF(ISBLANK($G5),"",IF(ISERROR(VLOOKUP($G5,'精肉企画書（写し）'!$D$4:$J$100,6,FALSE)),"",VLOOKUP($G5,'精肉企画書（写し）'!$D$4:$J$100,6,FALSE)))</f>
        <v>指定牛すき焼用（ﾓﾓ）</v>
      </c>
      <c r="I5" s="58" t="str">
        <f>IF(ISBLANK($G5),"",IF(ISERROR(VLOOKUP($G5,'精肉企画書（写し）'!$D$4:$J$100,7,FALSE)),"",VLOOKUP($G5,'精肉企画書（写し）'!$D$4:$J$100,7,FALSE)))</f>
        <v>150g</v>
      </c>
      <c r="J5" s="172">
        <f>IF(G5="","",VLOOKUP(G5,[1]書込!$A$5:$P$53,14,0))</f>
        <v>6</v>
      </c>
      <c r="K5" s="171">
        <f>IF($G5="","",IF(VLOOKUP($G5,'精肉企画書（写し）'!$D$4:$V$100,19,FALSE)="Ｃ",$L$1,IF(VLOOKUP($G5,'精肉企画書（写し）'!$D$4:$V$100,19,FALSE)="Ｆ",$N$1,"")))</f>
        <v>45735</v>
      </c>
      <c r="L5" s="171">
        <f>IF($G5="","",IF(VLOOKUP($G5,'精肉企画書（写し）'!$D$3:$V$100,19,FALSE)="Ｃ",$L$1,""))</f>
        <v>45735</v>
      </c>
      <c r="M5" s="60">
        <f>IF(J5="","",PRODUCT(VLOOKUP(G5,'精肉企画書（写し）'!$D$4:$AR$100,41,0),J5/1000))</f>
        <v>0.9</v>
      </c>
      <c r="N5" s="170" t="str">
        <f t="shared" ref="N5:N23" si="3">IF(G5="","",CONCATENATE(G5,TEXT(L5,"y"),TEXT(L5,"mmdd")))</f>
        <v>392217250319</v>
      </c>
      <c r="O5" s="206" t="str">
        <f>MIDB(Sheet1!D51,4,10)</f>
        <v>1667729372</v>
      </c>
      <c r="P5" s="206" t="str">
        <f>MIDB(Sheet1!E51,4,10)</f>
        <v/>
      </c>
      <c r="Q5" s="206" t="str">
        <f>MIDB(Sheet1!F51,4,10)</f>
        <v/>
      </c>
      <c r="R5" s="206" t="str">
        <f>MIDB(Sheet1!G51,4,10)</f>
        <v/>
      </c>
      <c r="S5" s="206" t="str">
        <f>MIDB(Sheet1!H51,4,10)</f>
        <v/>
      </c>
      <c r="T5" s="206" t="str">
        <f>MIDB(Sheet1!I51,4,10)</f>
        <v/>
      </c>
      <c r="U5" s="206" t="str">
        <f>MIDB(Sheet1!J51,4,10)</f>
        <v/>
      </c>
      <c r="V5" s="206" t="str">
        <f>MIDB(Sheet1!K51,4,10)</f>
        <v/>
      </c>
      <c r="W5" s="206" t="str">
        <f>MIDB(Sheet1!L51,4,10)</f>
        <v/>
      </c>
      <c r="X5" s="206" t="str">
        <f>MIDB(Sheet1!M51,4,10)</f>
        <v/>
      </c>
      <c r="Y5" s="206" t="str">
        <f>MIDB(Sheet1!N51,4,10)</f>
        <v/>
      </c>
      <c r="Z5" s="206" t="str">
        <f>MIDB(Sheet1!O51,4,10)</f>
        <v/>
      </c>
      <c r="AA5" s="206" t="str">
        <f>MIDB(Sheet1!P51,4,10)</f>
        <v/>
      </c>
      <c r="AB5" s="206" t="str">
        <f>MIDB(Sheet1!Q51,4,10)</f>
        <v/>
      </c>
      <c r="AC5" s="206" t="str">
        <f>MIDB(Sheet1!R51,4,10)</f>
        <v/>
      </c>
      <c r="AD5" s="206" t="str">
        <f>MIDB(Sheet1!S51,4,10)</f>
        <v/>
      </c>
      <c r="AE5" s="206" t="str">
        <f>MIDB(Sheet1!T51,4,10)</f>
        <v/>
      </c>
      <c r="AF5" s="206" t="str">
        <f>MIDB(Sheet1!U51,4,10)</f>
        <v/>
      </c>
      <c r="AG5" s="206" t="str">
        <f>MIDB(Sheet1!V51,4,10)</f>
        <v/>
      </c>
      <c r="AH5" s="206" t="str">
        <f>MIDB(Sheet1!W51,4,10)</f>
        <v/>
      </c>
      <c r="AI5" s="206" t="str">
        <f>MIDB(Sheet1!X51,4,10)</f>
        <v/>
      </c>
      <c r="AJ5" s="206" t="str">
        <f>MIDB(Sheet1!Y51,4,10)</f>
        <v/>
      </c>
      <c r="AK5" s="206" t="str">
        <f>MIDB(Sheet1!Z51,4,10)</f>
        <v/>
      </c>
      <c r="AL5" s="206" t="str">
        <f>MIDB(Sheet1!AA51,4,10)</f>
        <v/>
      </c>
      <c r="AM5" s="206" t="str">
        <f>MIDB(Sheet1!AB51,4,10)</f>
        <v/>
      </c>
      <c r="AN5" s="206" t="str">
        <f>MIDB(Sheet1!AC51,4,10)</f>
        <v/>
      </c>
      <c r="AO5" s="206" t="str">
        <f>MIDB(Sheet1!AD51,4,10)</f>
        <v/>
      </c>
      <c r="AP5" s="206" t="str">
        <f>MIDB(Sheet1!AE51,4,10)</f>
        <v/>
      </c>
      <c r="AQ5" s="206" t="str">
        <f>MIDB(Sheet1!AF51,4,10)</f>
        <v/>
      </c>
      <c r="AR5" s="206" t="str">
        <f>MIDB(Sheet1!AG51,4,10)</f>
        <v/>
      </c>
      <c r="AS5" s="92" t="str">
        <f>IF(ISBLANK($G5),"",IF(ISERROR(VLOOKUP($G5,'精肉企画書（写し）'!$D$4:$AA$21,20,FALSE)),"",VLOOKUP($G5,'精肉企画書（写し）'!$D$4:$AA$21,20,FALSE)))</f>
        <v>コープラスフーズ</v>
      </c>
      <c r="AT5" s="93"/>
      <c r="AU5" s="94"/>
      <c r="AX5" s="53" t="s">
        <v>21</v>
      </c>
      <c r="AY5" s="54" t="s">
        <v>59</v>
      </c>
    </row>
    <row r="6" spans="1:51" s="38" customFormat="1" ht="16.5" customHeight="1">
      <c r="A6" s="59">
        <v>3</v>
      </c>
      <c r="B6" s="69">
        <f t="shared" si="0"/>
        <v>45719</v>
      </c>
      <c r="C6" s="61">
        <f t="shared" si="1"/>
        <v>4</v>
      </c>
      <c r="D6" s="196" t="str">
        <f t="shared" si="2"/>
        <v>木</v>
      </c>
      <c r="E6" s="57"/>
      <c r="F6" s="57">
        <f>IF(月曜日!F6="","",月曜日!F6)</f>
        <v>6</v>
      </c>
      <c r="G6" s="58">
        <f>IF(ISBLANK($A6),"",IF(ISERROR(VLOOKUP($A6,'精肉企画書（写し）'!$A$4:$J$100,4,FALSE)),"",VLOOKUP($A6,'精肉企画書（写し）'!$A$4:$J$100,4,FALSE)))</f>
        <v>309262</v>
      </c>
      <c r="H6" s="58" t="str">
        <f>IF(ISBLANK($G6),"",IF(ISERROR(VLOOKUP($G6,'精肉企画書（写し）'!$D$4:$J$100,6,FALSE)),"",VLOOKUP($G6,'精肉企画書（写し）'!$D$4:$J$100,6,FALSE)))</f>
        <v>国産牛ﾁﾙﾄﾞこまぎれ</v>
      </c>
      <c r="I6" s="58" t="str">
        <f>IF(ISBLANK($G6),"",IF(ISERROR(VLOOKUP($G6,'精肉企画書（写し）'!$D$4:$J$100,7,FALSE)),"",VLOOKUP($G6,'精肉企画書（写し）'!$D$4:$J$100,7,FALSE)))</f>
        <v>200ｇ</v>
      </c>
      <c r="J6" s="172">
        <f>IF(G6="","",VLOOKUP(G6,[1]書込!$A$5:$P$53,14,0))</f>
        <v>135</v>
      </c>
      <c r="K6" s="171">
        <f>IF($G6="","",IF(VLOOKUP($G6,'精肉企画書（写し）'!$D$4:$V$100,19,FALSE)="Ｃ",$L$1,IF(VLOOKUP($G6,'精肉企画書（写し）'!$D$4:$V$100,19,FALSE)="Ｆ",$N$1,"")))</f>
        <v>45735</v>
      </c>
      <c r="L6" s="171">
        <f>IF($G6="","",IF(VLOOKUP($G6,'精肉企画書（写し）'!$D$3:$V$100,19,FALSE)="Ｃ",$L$1,""))</f>
        <v>45735</v>
      </c>
      <c r="M6" s="60">
        <f>IF(J6="","",PRODUCT(VLOOKUP(G6,'精肉企画書（写し）'!$D$4:$AR$100,41,0),J6/1000))</f>
        <v>27</v>
      </c>
      <c r="N6" s="170" t="str">
        <f t="shared" si="3"/>
        <v>309262250319</v>
      </c>
      <c r="O6" s="206" t="str">
        <f>MIDB(Sheet1!D52,4,10)</f>
        <v>1678639219</v>
      </c>
      <c r="P6" s="206" t="str">
        <f>MIDB(Sheet1!E52,4,10)</f>
        <v>1453221790</v>
      </c>
      <c r="Q6" s="206" t="str">
        <f>MIDB(Sheet1!F52,4,10)</f>
        <v>1420968048</v>
      </c>
      <c r="R6" s="206" t="str">
        <f>MIDB(Sheet1!G52,4,10)</f>
        <v>1674232414</v>
      </c>
      <c r="S6" s="206" t="str">
        <f>MIDB(Sheet1!H52,4,10)</f>
        <v>1669007508</v>
      </c>
      <c r="T6" s="206" t="str">
        <f>MIDB(Sheet1!I52,4,10)</f>
        <v>1678946263</v>
      </c>
      <c r="U6" s="206" t="str">
        <f>MIDB(Sheet1!J52,4,10)</f>
        <v>1652743291</v>
      </c>
      <c r="V6" s="206" t="str">
        <f>MIDB(Sheet1!K52,4,10)</f>
        <v>1446323135</v>
      </c>
      <c r="W6" s="206" t="str">
        <f>MIDB(Sheet1!L52,4,10)</f>
        <v>1462820793</v>
      </c>
      <c r="X6" s="206" t="str">
        <f>MIDB(Sheet1!M52,4,10)</f>
        <v>1690448523</v>
      </c>
      <c r="Y6" s="206" t="str">
        <f>MIDB(Sheet1!N52,4,10)</f>
        <v>1690501693</v>
      </c>
      <c r="Z6" s="206" t="str">
        <f>MIDB(Sheet1!O52,4,10)</f>
        <v/>
      </c>
      <c r="AA6" s="206" t="str">
        <f>MIDB(Sheet1!P52,4,10)</f>
        <v/>
      </c>
      <c r="AB6" s="206" t="str">
        <f>MIDB(Sheet1!Q52,4,10)</f>
        <v/>
      </c>
      <c r="AC6" s="206" t="str">
        <f>MIDB(Sheet1!R52,4,10)</f>
        <v/>
      </c>
      <c r="AD6" s="206" t="str">
        <f>MIDB(Sheet1!S52,4,10)</f>
        <v/>
      </c>
      <c r="AE6" s="206" t="str">
        <f>MIDB(Sheet1!T52,4,10)</f>
        <v/>
      </c>
      <c r="AF6" s="206" t="str">
        <f>MIDB(Sheet1!U52,4,10)</f>
        <v/>
      </c>
      <c r="AG6" s="206" t="str">
        <f>MIDB(Sheet1!V52,4,10)</f>
        <v/>
      </c>
      <c r="AH6" s="206" t="str">
        <f>MIDB(Sheet1!W52,4,10)</f>
        <v/>
      </c>
      <c r="AI6" s="206" t="str">
        <f>MIDB(Sheet1!X52,4,10)</f>
        <v/>
      </c>
      <c r="AJ6" s="206" t="str">
        <f>MIDB(Sheet1!Y52,4,10)</f>
        <v/>
      </c>
      <c r="AK6" s="206" t="str">
        <f>MIDB(Sheet1!Z52,4,10)</f>
        <v/>
      </c>
      <c r="AL6" s="206" t="str">
        <f>MIDB(Sheet1!AA52,4,10)</f>
        <v/>
      </c>
      <c r="AM6" s="206" t="str">
        <f>MIDB(Sheet1!AB52,4,10)</f>
        <v/>
      </c>
      <c r="AN6" s="206" t="str">
        <f>MIDB(Sheet1!AC52,4,10)</f>
        <v/>
      </c>
      <c r="AO6" s="206" t="str">
        <f>MIDB(Sheet1!AD52,4,10)</f>
        <v/>
      </c>
      <c r="AP6" s="206" t="str">
        <f>MIDB(Sheet1!AE52,4,10)</f>
        <v/>
      </c>
      <c r="AQ6" s="206" t="str">
        <f>MIDB(Sheet1!AF52,4,10)</f>
        <v/>
      </c>
      <c r="AR6" s="206" t="str">
        <f>MIDB(Sheet1!AG52,4,10)</f>
        <v/>
      </c>
      <c r="AS6" s="92" t="str">
        <f>IF(ISBLANK($G6),"",IF(ISERROR(VLOOKUP($G6,'精肉企画書（写し）'!$D$4:$AA$21,20,FALSE)),"",VLOOKUP($G6,'精肉企画書（写し）'!$D$4:$AA$21,20,FALSE)))</f>
        <v>コープラスフーズ</v>
      </c>
      <c r="AT6" s="93"/>
      <c r="AU6" s="94"/>
      <c r="AX6" s="53" t="s">
        <v>57</v>
      </c>
      <c r="AY6" s="54" t="s">
        <v>60</v>
      </c>
    </row>
    <row r="7" spans="1:51" s="38" customFormat="1" ht="16.5" customHeight="1">
      <c r="A7" s="59">
        <v>4</v>
      </c>
      <c r="B7" s="69">
        <f t="shared" si="0"/>
        <v>45719</v>
      </c>
      <c r="C7" s="61">
        <f t="shared" si="1"/>
        <v>4</v>
      </c>
      <c r="D7" s="196" t="str">
        <f t="shared" si="2"/>
        <v>木</v>
      </c>
      <c r="E7" s="57"/>
      <c r="F7" s="57">
        <f>IF(月曜日!F7="","",月曜日!F7)</f>
        <v>520</v>
      </c>
      <c r="G7" s="58">
        <f>IF(ISBLANK($A7),"",IF(ISERROR(VLOOKUP($A7,'精肉企画書（写し）'!$A$4:$J$100,4,FALSE)),"",VLOOKUP($A7,'精肉企画書（写し）'!$A$4:$J$100,4,FALSE)))</f>
        <v>320888</v>
      </c>
      <c r="H7" s="58" t="str">
        <f>IF(ISBLANK($G7),"",IF(ISERROR(VLOOKUP($G7,'精肉企画書（写し）'!$D$4:$J$100,6,FALSE)),"",VLOOKUP($G7,'精肉企画書（写し）'!$D$4:$J$100,6,FALSE)))</f>
        <v>指定牛切落し（ﾓﾓ）</v>
      </c>
      <c r="I7" s="58" t="str">
        <f>IF(ISBLANK($G7),"",IF(ISERROR(VLOOKUP($G7,'精肉企画書（写し）'!$D$4:$J$100,7,FALSE)),"",VLOOKUP($G7,'精肉企画書（写し）'!$D$4:$J$100,7,FALSE)))</f>
        <v>150g</v>
      </c>
      <c r="J7" s="172">
        <f>IF(G7="","",VLOOKUP(G7,[1]書込!$A$5:$P$53,14,0))</f>
        <v>43</v>
      </c>
      <c r="K7" s="171">
        <f>IF($G7="","",IF(VLOOKUP($G7,'精肉企画書（写し）'!$D$4:$V$100,19,FALSE)="Ｃ",$L$1,IF(VLOOKUP($G7,'精肉企画書（写し）'!$D$4:$V$100,19,FALSE)="Ｆ",$N$1,"")))</f>
        <v>45735</v>
      </c>
      <c r="L7" s="171">
        <f>IF($G7="","",IF(VLOOKUP($G7,'精肉企画書（写し）'!$D$3:$V$100,19,FALSE)="Ｃ",$L$1,""))</f>
        <v>45735</v>
      </c>
      <c r="M7" s="60">
        <f>IF(J7="","",PRODUCT(VLOOKUP(G7,'精肉企画書（写し）'!$D$4:$AR$100,41,0),J7/1000))</f>
        <v>6.4499999999999993</v>
      </c>
      <c r="N7" s="170" t="str">
        <f t="shared" si="3"/>
        <v>320888250319</v>
      </c>
      <c r="O7" s="206" t="str">
        <f>MIDB(Sheet1!D53,4,10)</f>
        <v>1667729372</v>
      </c>
      <c r="P7" s="206" t="str">
        <f>MIDB(Sheet1!E53,4,10)</f>
        <v/>
      </c>
      <c r="Q7" s="206" t="str">
        <f>MIDB(Sheet1!F53,4,10)</f>
        <v/>
      </c>
      <c r="R7" s="206" t="str">
        <f>MIDB(Sheet1!G53,4,10)</f>
        <v/>
      </c>
      <c r="S7" s="206" t="str">
        <f>MIDB(Sheet1!H53,4,10)</f>
        <v/>
      </c>
      <c r="T7" s="206" t="str">
        <f>MIDB(Sheet1!I53,4,10)</f>
        <v/>
      </c>
      <c r="U7" s="206" t="str">
        <f>MIDB(Sheet1!J53,4,10)</f>
        <v/>
      </c>
      <c r="V7" s="206" t="str">
        <f>MIDB(Sheet1!K53,4,10)</f>
        <v/>
      </c>
      <c r="W7" s="206" t="str">
        <f>MIDB(Sheet1!L53,4,10)</f>
        <v/>
      </c>
      <c r="X7" s="206" t="str">
        <f>MIDB(Sheet1!M53,4,10)</f>
        <v/>
      </c>
      <c r="Y7" s="206" t="str">
        <f>MIDB(Sheet1!N53,4,10)</f>
        <v/>
      </c>
      <c r="Z7" s="206" t="str">
        <f>MIDB(Sheet1!O53,4,10)</f>
        <v/>
      </c>
      <c r="AA7" s="206" t="str">
        <f>MIDB(Sheet1!P53,4,10)</f>
        <v/>
      </c>
      <c r="AB7" s="206" t="str">
        <f>MIDB(Sheet1!Q53,4,10)</f>
        <v/>
      </c>
      <c r="AC7" s="206" t="str">
        <f>MIDB(Sheet1!R53,4,10)</f>
        <v/>
      </c>
      <c r="AD7" s="206" t="str">
        <f>MIDB(Sheet1!S53,4,10)</f>
        <v/>
      </c>
      <c r="AE7" s="206" t="str">
        <f>MIDB(Sheet1!T53,4,10)</f>
        <v/>
      </c>
      <c r="AF7" s="206" t="str">
        <f>MIDB(Sheet1!U53,4,10)</f>
        <v/>
      </c>
      <c r="AG7" s="206" t="str">
        <f>MIDB(Sheet1!V53,4,10)</f>
        <v/>
      </c>
      <c r="AH7" s="206" t="str">
        <f>MIDB(Sheet1!W53,4,10)</f>
        <v/>
      </c>
      <c r="AI7" s="206" t="str">
        <f>MIDB(Sheet1!X53,4,10)</f>
        <v/>
      </c>
      <c r="AJ7" s="206" t="str">
        <f>MIDB(Sheet1!Y53,4,10)</f>
        <v/>
      </c>
      <c r="AK7" s="206" t="str">
        <f>MIDB(Sheet1!Z53,4,10)</f>
        <v/>
      </c>
      <c r="AL7" s="206" t="str">
        <f>MIDB(Sheet1!AA53,4,10)</f>
        <v/>
      </c>
      <c r="AM7" s="206" t="str">
        <f>MIDB(Sheet1!AB53,4,10)</f>
        <v/>
      </c>
      <c r="AN7" s="206" t="str">
        <f>MIDB(Sheet1!AC53,4,10)</f>
        <v/>
      </c>
      <c r="AO7" s="206" t="str">
        <f>MIDB(Sheet1!AD53,4,10)</f>
        <v/>
      </c>
      <c r="AP7" s="206" t="str">
        <f>MIDB(Sheet1!AE53,4,10)</f>
        <v/>
      </c>
      <c r="AQ7" s="206" t="str">
        <f>MIDB(Sheet1!AF53,4,10)</f>
        <v/>
      </c>
      <c r="AR7" s="206" t="str">
        <f>MIDB(Sheet1!AG53,4,10)</f>
        <v/>
      </c>
      <c r="AS7" s="92" t="str">
        <f>IF(ISBLANK($G7),"",IF(ISERROR(VLOOKUP($G7,'精肉企画書（写し）'!$D$4:$AA$21,20,FALSE)),"",VLOOKUP($G7,'精肉企画書（写し）'!$D$4:$AA$21,20,FALSE)))</f>
        <v>コープラスフーズ</v>
      </c>
      <c r="AT7" s="93"/>
      <c r="AU7" s="94"/>
      <c r="AX7" s="53" t="s">
        <v>20</v>
      </c>
      <c r="AY7" s="54">
        <v>305773</v>
      </c>
    </row>
    <row r="8" spans="1:51" s="38" customFormat="1">
      <c r="A8" s="59">
        <v>5</v>
      </c>
      <c r="B8" s="69">
        <f t="shared" si="0"/>
        <v>45719</v>
      </c>
      <c r="C8" s="61">
        <f t="shared" si="1"/>
        <v>4</v>
      </c>
      <c r="D8" s="196" t="str">
        <f t="shared" si="2"/>
        <v>木</v>
      </c>
      <c r="E8" s="57"/>
      <c r="F8" s="57">
        <f>IF(月曜日!F8="","",月曜日!F8)</f>
        <v>517</v>
      </c>
      <c r="G8" s="58">
        <f>IF(ISBLANK($A8),"",IF(ISERROR(VLOOKUP($A8,'精肉企画書（写し）'!$A$4:$J$100,4,FALSE)),"",VLOOKUP($A8,'精肉企画書（写し）'!$A$4:$J$100,4,FALSE)))</f>
        <v>391970</v>
      </c>
      <c r="H8" s="58" t="str">
        <f>IF(ISBLANK($G8),"",IF(ISERROR(VLOOKUP($G8,'精肉企画書（写し）'!$D$4:$J$100,6,FALSE)),"",VLOOKUP($G8,'精肉企画書（写し）'!$D$4:$J$100,6,FALSE)))</f>
        <v>国産牛切落し（ﾓﾓ）</v>
      </c>
      <c r="I8" s="58" t="str">
        <f>IF(ISBLANK($G8),"",IF(ISERROR(VLOOKUP($G8,'精肉企画書（写し）'!$D$4:$J$100,7,FALSE)),"",VLOOKUP($G8,'精肉企画書（写し）'!$D$4:$J$100,7,FALSE)))</f>
        <v>150g</v>
      </c>
      <c r="J8" s="172">
        <f>IF(G8="","",VLOOKUP(G8,[1]書込!$A$5:$P$53,14,0))</f>
        <v>24</v>
      </c>
      <c r="K8" s="171">
        <f>IF($G8="","",IF(VLOOKUP($G8,'精肉企画書（写し）'!$D$4:$V$100,19,FALSE)="Ｃ",$L$1,IF(VLOOKUP($G8,'精肉企画書（写し）'!$D$4:$V$100,19,FALSE)="Ｆ",$N$1,"")))</f>
        <v>45735</v>
      </c>
      <c r="L8" s="171">
        <f>IF($G8="","",IF(VLOOKUP($G8,'精肉企画書（写し）'!$D$3:$V$100,19,FALSE)="Ｃ",$L$1,""))</f>
        <v>45735</v>
      </c>
      <c r="M8" s="60">
        <f>IF(J8="","",PRODUCT(VLOOKUP(G8,'精肉企画書（写し）'!$D$4:$AR$100,41,0),J8/1000))</f>
        <v>3.6</v>
      </c>
      <c r="N8" s="170" t="str">
        <f t="shared" si="3"/>
        <v>391970250319</v>
      </c>
      <c r="O8" s="206" t="str">
        <f>MIDB(Sheet1!D54,4,10)</f>
        <v>1528917146</v>
      </c>
      <c r="P8" s="206" t="str">
        <f>MIDB(Sheet1!E54,4,10)</f>
        <v>1528917146</v>
      </c>
      <c r="Q8" s="206" t="str">
        <f>MIDB(Sheet1!F54,4,10)</f>
        <v/>
      </c>
      <c r="R8" s="206" t="str">
        <f>MIDB(Sheet1!G54,4,10)</f>
        <v/>
      </c>
      <c r="S8" s="206" t="str">
        <f>MIDB(Sheet1!H54,4,10)</f>
        <v/>
      </c>
      <c r="T8" s="206" t="str">
        <f>MIDB(Sheet1!I54,4,10)</f>
        <v/>
      </c>
      <c r="U8" s="206" t="str">
        <f>MIDB(Sheet1!J54,4,10)</f>
        <v/>
      </c>
      <c r="V8" s="206" t="str">
        <f>MIDB(Sheet1!K54,4,10)</f>
        <v/>
      </c>
      <c r="W8" s="206" t="str">
        <f>MIDB(Sheet1!L54,4,10)</f>
        <v/>
      </c>
      <c r="X8" s="206" t="str">
        <f>MIDB(Sheet1!M54,4,10)</f>
        <v/>
      </c>
      <c r="Y8" s="206" t="str">
        <f>MIDB(Sheet1!N54,4,10)</f>
        <v/>
      </c>
      <c r="Z8" s="206" t="str">
        <f>MIDB(Sheet1!O54,4,10)</f>
        <v/>
      </c>
      <c r="AA8" s="206" t="str">
        <f>MIDB(Sheet1!P54,4,10)</f>
        <v/>
      </c>
      <c r="AB8" s="206" t="str">
        <f>MIDB(Sheet1!Q54,4,10)</f>
        <v/>
      </c>
      <c r="AC8" s="206" t="str">
        <f>MIDB(Sheet1!R54,4,10)</f>
        <v/>
      </c>
      <c r="AD8" s="206" t="str">
        <f>MIDB(Sheet1!S54,4,10)</f>
        <v/>
      </c>
      <c r="AE8" s="206" t="str">
        <f>MIDB(Sheet1!T54,4,10)</f>
        <v/>
      </c>
      <c r="AF8" s="206" t="str">
        <f>MIDB(Sheet1!U54,4,10)</f>
        <v/>
      </c>
      <c r="AG8" s="206" t="str">
        <f>MIDB(Sheet1!V54,4,10)</f>
        <v/>
      </c>
      <c r="AH8" s="206" t="str">
        <f>MIDB(Sheet1!W54,4,10)</f>
        <v/>
      </c>
      <c r="AI8" s="206" t="str">
        <f>MIDB(Sheet1!X54,4,10)</f>
        <v/>
      </c>
      <c r="AJ8" s="206" t="str">
        <f>MIDB(Sheet1!Y54,4,10)</f>
        <v/>
      </c>
      <c r="AK8" s="206" t="str">
        <f>MIDB(Sheet1!Z54,4,10)</f>
        <v/>
      </c>
      <c r="AL8" s="206" t="str">
        <f>MIDB(Sheet1!AA54,4,10)</f>
        <v/>
      </c>
      <c r="AM8" s="206" t="str">
        <f>MIDB(Sheet1!AB54,4,10)</f>
        <v/>
      </c>
      <c r="AN8" s="206" t="str">
        <f>MIDB(Sheet1!AC54,4,10)</f>
        <v/>
      </c>
      <c r="AO8" s="206" t="str">
        <f>MIDB(Sheet1!AD54,4,10)</f>
        <v/>
      </c>
      <c r="AP8" s="206" t="str">
        <f>MIDB(Sheet1!AE54,4,10)</f>
        <v/>
      </c>
      <c r="AQ8" s="206" t="str">
        <f>MIDB(Sheet1!AF54,4,10)</f>
        <v/>
      </c>
      <c r="AR8" s="206" t="str">
        <f>MIDB(Sheet1!AG54,4,10)</f>
        <v/>
      </c>
      <c r="AS8" s="92" t="str">
        <f>IF(ISBLANK($G8),"",IF(ISERROR(VLOOKUP($G8,'精肉企画書（写し）'!$D$4:$AA$21,20,FALSE)),"",VLOOKUP($G8,'精肉企画書（写し）'!$D$4:$AA$21,20,FALSE)))</f>
        <v>コープラスフーズ</v>
      </c>
      <c r="AT8" s="93"/>
      <c r="AU8" s="94"/>
      <c r="AX8" s="53"/>
      <c r="AY8" s="54"/>
    </row>
    <row r="9" spans="1:51" s="38" customFormat="1">
      <c r="A9" s="59">
        <v>6</v>
      </c>
      <c r="B9" s="69">
        <f t="shared" si="0"/>
        <v>45719</v>
      </c>
      <c r="C9" s="61">
        <f t="shared" si="1"/>
        <v>4</v>
      </c>
      <c r="D9" s="196" t="str">
        <f t="shared" si="2"/>
        <v>木</v>
      </c>
      <c r="E9" s="57"/>
      <c r="F9" s="57">
        <f>IF(月曜日!F9="","",月曜日!F9)</f>
        <v>535</v>
      </c>
      <c r="G9" s="58">
        <f>IF(ISBLANK($A9),"",IF(ISERROR(VLOOKUP($A9,'精肉企画書（写し）'!$A$4:$J$100,4,FALSE)),"",VLOOKUP($A9,'精肉企画書（写し）'!$A$4:$J$100,4,FALSE)))</f>
        <v>310003</v>
      </c>
      <c r="H9" s="58" t="str">
        <f>IF(ISBLANK($G9),"",IF(ISERROR(VLOOKUP($G9,'精肉企画書（写し）'!$D$4:$J$100,6,FALSE)),"",VLOOKUP($G9,'精肉企画書（写し）'!$D$4:$J$100,6,FALSE)))</f>
        <v>国産交雑牛（F1）ステーキ用ヒレ</v>
      </c>
      <c r="I9" s="58" t="str">
        <f>IF(ISBLANK($G9),"",IF(ISERROR(VLOOKUP($G9,'精肉企画書（写し）'!$D$4:$J$100,7,FALSE)),"",VLOOKUP($G9,'精肉企画書（写し）'!$D$4:$J$100,7,FALSE)))</f>
        <v>160ｇ（2枚）</v>
      </c>
      <c r="J9" s="172">
        <f>IF(G9="","",VLOOKUP(G9,[1]書込!$A$5:$P$53,14,0))</f>
        <v>21</v>
      </c>
      <c r="K9" s="171">
        <f>IF($G9="","",IF(VLOOKUP($G9,'精肉企画書（写し）'!$D$4:$V$100,19,FALSE)="Ｃ",$L$1,IF(VLOOKUP($G9,'精肉企画書（写し）'!$D$4:$V$100,19,FALSE)="Ｆ",$N$1,"")))</f>
        <v>45734</v>
      </c>
      <c r="L9" s="171">
        <v>45733</v>
      </c>
      <c r="M9" s="60">
        <f>IF(J9="","",PRODUCT(VLOOKUP(G9,'精肉企画書（写し）'!$D$4:$AR$100,41,0),J9/1000))</f>
        <v>3.3600000000000003</v>
      </c>
      <c r="N9" s="170" t="str">
        <f t="shared" si="3"/>
        <v>310003250317</v>
      </c>
      <c r="O9" s="206" t="str">
        <f>MIDB(Sheet1!D55,4,10)</f>
        <v>1554215001</v>
      </c>
      <c r="P9" s="206" t="str">
        <f>MIDB(Sheet1!E55,4,10)</f>
        <v>1669104757</v>
      </c>
      <c r="Q9" s="206" t="str">
        <f>MIDB(Sheet1!F55,4,10)</f>
        <v/>
      </c>
      <c r="R9" s="206" t="str">
        <f>MIDB(Sheet1!G55,4,10)</f>
        <v/>
      </c>
      <c r="S9" s="206" t="str">
        <f>MIDB(Sheet1!H55,4,10)</f>
        <v/>
      </c>
      <c r="T9" s="206" t="str">
        <f>MIDB(Sheet1!I55,4,10)</f>
        <v/>
      </c>
      <c r="U9" s="206" t="str">
        <f>MIDB(Sheet1!J55,4,10)</f>
        <v/>
      </c>
      <c r="V9" s="206" t="str">
        <f>MIDB(Sheet1!K55,4,10)</f>
        <v/>
      </c>
      <c r="W9" s="206" t="str">
        <f>MIDB(Sheet1!L55,4,10)</f>
        <v/>
      </c>
      <c r="X9" s="206" t="str">
        <f>MIDB(Sheet1!M55,4,10)</f>
        <v/>
      </c>
      <c r="Y9" s="206" t="str">
        <f>MIDB(Sheet1!N55,4,10)</f>
        <v/>
      </c>
      <c r="Z9" s="206" t="str">
        <f>MIDB(Sheet1!O55,4,10)</f>
        <v/>
      </c>
      <c r="AA9" s="206" t="str">
        <f>MIDB(Sheet1!P55,4,10)</f>
        <v/>
      </c>
      <c r="AB9" s="206" t="str">
        <f>MIDB(Sheet1!Q55,4,10)</f>
        <v/>
      </c>
      <c r="AC9" s="206" t="str">
        <f>MIDB(Sheet1!R55,4,10)</f>
        <v/>
      </c>
      <c r="AD9" s="206" t="str">
        <f>MIDB(Sheet1!S55,4,10)</f>
        <v/>
      </c>
      <c r="AE9" s="206" t="str">
        <f>MIDB(Sheet1!T55,4,10)</f>
        <v/>
      </c>
      <c r="AF9" s="206" t="str">
        <f>MIDB(Sheet1!U55,4,10)</f>
        <v/>
      </c>
      <c r="AG9" s="206" t="str">
        <f>MIDB(Sheet1!V55,4,10)</f>
        <v/>
      </c>
      <c r="AH9" s="206" t="str">
        <f>MIDB(Sheet1!W55,4,10)</f>
        <v/>
      </c>
      <c r="AI9" s="206" t="str">
        <f>MIDB(Sheet1!X55,4,10)</f>
        <v/>
      </c>
      <c r="AJ9" s="206" t="str">
        <f>MIDB(Sheet1!Y55,4,10)</f>
        <v/>
      </c>
      <c r="AK9" s="206" t="str">
        <f>MIDB(Sheet1!Z55,4,10)</f>
        <v/>
      </c>
      <c r="AL9" s="206" t="str">
        <f>MIDB(Sheet1!AA55,4,10)</f>
        <v/>
      </c>
      <c r="AM9" s="206" t="str">
        <f>MIDB(Sheet1!AB55,4,10)</f>
        <v/>
      </c>
      <c r="AN9" s="206" t="str">
        <f>MIDB(Sheet1!AC55,4,10)</f>
        <v/>
      </c>
      <c r="AO9" s="206" t="str">
        <f>MIDB(Sheet1!AD55,4,10)</f>
        <v/>
      </c>
      <c r="AP9" s="206" t="str">
        <f>MIDB(Sheet1!AE55,4,10)</f>
        <v/>
      </c>
      <c r="AQ9" s="206" t="str">
        <f>MIDB(Sheet1!AF55,4,10)</f>
        <v/>
      </c>
      <c r="AR9" s="206" t="str">
        <f>MIDB(Sheet1!AG55,4,10)</f>
        <v/>
      </c>
      <c r="AS9" s="92" t="str">
        <f>IF(ISBLANK($G9),"",IF(ISERROR(VLOOKUP($G9,'精肉企画書（写し）'!$D$4:$AA$21,20,FALSE)),"",VLOOKUP($G9,'精肉企画書（写し）'!$D$4:$AA$21,20,FALSE)))</f>
        <v>コープラスフーズ</v>
      </c>
      <c r="AT9" s="93"/>
      <c r="AU9" s="94"/>
      <c r="AX9" s="53"/>
      <c r="AY9" s="54"/>
    </row>
    <row r="10" spans="1:51" s="38" customFormat="1">
      <c r="A10" s="59">
        <v>7</v>
      </c>
      <c r="B10" s="69">
        <f t="shared" si="0"/>
        <v>45719</v>
      </c>
      <c r="C10" s="61">
        <f t="shared" si="1"/>
        <v>4</v>
      </c>
      <c r="D10" s="196" t="str">
        <f t="shared" si="2"/>
        <v>木</v>
      </c>
      <c r="E10" s="57"/>
      <c r="F10" s="57">
        <f>IF(月曜日!F10="","",月曜日!F10)</f>
        <v>519</v>
      </c>
      <c r="G10" s="58">
        <f>IF(ISBLANK($A10),"",IF(ISERROR(VLOOKUP($A10,'精肉企画書（写し）'!$A$4:$J$100,4,FALSE)),"",VLOOKUP($A10,'精肉企画書（写し）'!$A$4:$J$100,4,FALSE)))</f>
        <v>308446</v>
      </c>
      <c r="H10" s="58" t="str">
        <f>IF(ISBLANK($G10),"",IF(ISERROR(VLOOKUP($G10,'精肉企画書（写し）'!$D$4:$J$100,6,FALSE)),"",VLOOKUP($G10,'精肉企画書（写し）'!$D$4:$J$100,6,FALSE)))</f>
        <v>国産牛ステーキ用（ﾓﾓ）</v>
      </c>
      <c r="I10" s="58" t="str">
        <f>IF(ISBLANK($G10),"",IF(ISERROR(VLOOKUP($G10,'精肉企画書（写し）'!$D$4:$J$100,7,FALSE)),"",VLOOKUP($G10,'精肉企画書（写し）'!$D$4:$J$100,7,FALSE)))</f>
        <v>80ｇ×2枚</v>
      </c>
      <c r="J10" s="172">
        <f>IF(G10="","",VLOOKUP(G10,[1]書込!$A$5:$P$53,14,0))</f>
        <v>3</v>
      </c>
      <c r="K10" s="171">
        <f>IF($G10="","",IF(VLOOKUP($G10,'精肉企画書（写し）'!$D$4:$V$100,19,FALSE)="Ｃ",$L$1,IF(VLOOKUP($G10,'精肉企画書（写し）'!$D$4:$V$100,19,FALSE)="Ｆ",$N$1,"")))</f>
        <v>45734</v>
      </c>
      <c r="L10" s="171">
        <v>45731</v>
      </c>
      <c r="M10" s="60">
        <f>IF(J10="","",PRODUCT(VLOOKUP(G10,'精肉企画書（写し）'!$D$4:$AR$100,41,0),J10/1000))</f>
        <v>0.48</v>
      </c>
      <c r="N10" s="170" t="str">
        <f t="shared" si="3"/>
        <v>308446250315</v>
      </c>
      <c r="O10" s="206" t="str">
        <f>MIDB(Sheet1!D56,4,10)</f>
        <v>1434322942</v>
      </c>
      <c r="P10" s="206" t="str">
        <f>MIDB(Sheet1!E56,4,10)</f>
        <v/>
      </c>
      <c r="Q10" s="206" t="str">
        <f>MIDB(Sheet1!F56,4,10)</f>
        <v/>
      </c>
      <c r="R10" s="206" t="str">
        <f>MIDB(Sheet1!G56,4,10)</f>
        <v/>
      </c>
      <c r="S10" s="206" t="str">
        <f>MIDB(Sheet1!H56,4,10)</f>
        <v/>
      </c>
      <c r="T10" s="206" t="str">
        <f>MIDB(Sheet1!I56,4,10)</f>
        <v/>
      </c>
      <c r="U10" s="206" t="str">
        <f>MIDB(Sheet1!J56,4,10)</f>
        <v/>
      </c>
      <c r="V10" s="206" t="str">
        <f>MIDB(Sheet1!K56,4,10)</f>
        <v/>
      </c>
      <c r="W10" s="206" t="str">
        <f>MIDB(Sheet1!L56,4,10)</f>
        <v/>
      </c>
      <c r="X10" s="206" t="str">
        <f>MIDB(Sheet1!M56,4,10)</f>
        <v/>
      </c>
      <c r="Y10" s="206" t="str">
        <f>MIDB(Sheet1!N56,4,10)</f>
        <v/>
      </c>
      <c r="Z10" s="206" t="str">
        <f>MIDB(Sheet1!O56,4,10)</f>
        <v/>
      </c>
      <c r="AA10" s="206" t="str">
        <f>MIDB(Sheet1!P56,4,10)</f>
        <v/>
      </c>
      <c r="AB10" s="206" t="str">
        <f>MIDB(Sheet1!Q56,4,10)</f>
        <v/>
      </c>
      <c r="AC10" s="206" t="str">
        <f>MIDB(Sheet1!R56,4,10)</f>
        <v/>
      </c>
      <c r="AD10" s="206" t="str">
        <f>MIDB(Sheet1!S56,4,10)</f>
        <v/>
      </c>
      <c r="AE10" s="206" t="str">
        <f>MIDB(Sheet1!T56,4,10)</f>
        <v/>
      </c>
      <c r="AF10" s="206" t="str">
        <f>MIDB(Sheet1!U56,4,10)</f>
        <v/>
      </c>
      <c r="AG10" s="206" t="str">
        <f>MIDB(Sheet1!V56,4,10)</f>
        <v/>
      </c>
      <c r="AH10" s="206" t="str">
        <f>MIDB(Sheet1!W56,4,10)</f>
        <v/>
      </c>
      <c r="AI10" s="206" t="str">
        <f>MIDB(Sheet1!X56,4,10)</f>
        <v/>
      </c>
      <c r="AJ10" s="206" t="str">
        <f>MIDB(Sheet1!Y56,4,10)</f>
        <v/>
      </c>
      <c r="AK10" s="206" t="str">
        <f>MIDB(Sheet1!Z56,4,10)</f>
        <v/>
      </c>
      <c r="AL10" s="206" t="str">
        <f>MIDB(Sheet1!AA56,4,10)</f>
        <v/>
      </c>
      <c r="AM10" s="206" t="str">
        <f>MIDB(Sheet1!AB56,4,10)</f>
        <v/>
      </c>
      <c r="AN10" s="206" t="str">
        <f>MIDB(Sheet1!AC56,4,10)</f>
        <v/>
      </c>
      <c r="AO10" s="206" t="str">
        <f>MIDB(Sheet1!AD56,4,10)</f>
        <v/>
      </c>
      <c r="AP10" s="206" t="str">
        <f>MIDB(Sheet1!AE56,4,10)</f>
        <v/>
      </c>
      <c r="AQ10" s="206" t="str">
        <f>MIDB(Sheet1!AF56,4,10)</f>
        <v/>
      </c>
      <c r="AR10" s="206" t="str">
        <f>MIDB(Sheet1!AG56,4,10)</f>
        <v/>
      </c>
      <c r="AS10" s="92" t="str">
        <f>IF(ISBLANK($G10),"",IF(ISERROR(VLOOKUP($G10,'精肉企画書（写し）'!$D$4:$AA$21,20,FALSE)),"",VLOOKUP($G10,'精肉企画書（写し）'!$D$4:$AA$21,20,FALSE)))</f>
        <v>コープラスフーズ</v>
      </c>
      <c r="AT10" s="93"/>
      <c r="AU10" s="94"/>
      <c r="AX10" s="53"/>
      <c r="AY10" s="54"/>
    </row>
    <row r="11" spans="1:51" s="38" customFormat="1">
      <c r="A11" s="59">
        <v>8</v>
      </c>
      <c r="B11" s="69">
        <f t="shared" si="0"/>
        <v>45719</v>
      </c>
      <c r="C11" s="61">
        <f t="shared" si="1"/>
        <v>4</v>
      </c>
      <c r="D11" s="196" t="str">
        <f t="shared" si="2"/>
        <v>木</v>
      </c>
      <c r="E11" s="57"/>
      <c r="F11" s="57">
        <f>IF(月曜日!F11="","",月曜日!F11)</f>
        <v>537</v>
      </c>
      <c r="G11" s="58">
        <f>IF(ISBLANK($A11),"",IF(ISERROR(VLOOKUP($A11,'精肉企画書（写し）'!$A$4:$J$100,4,FALSE)),"",VLOOKUP($A11,'精肉企画書（写し）'!$A$4:$J$100,4,FALSE)))</f>
        <v>308488</v>
      </c>
      <c r="H11" s="58" t="str">
        <f>IF(ISBLANK($G11),"",IF(ISERROR(VLOOKUP($G11,'精肉企画書（写し）'!$D$4:$J$100,6,FALSE)),"",VLOOKUP($G11,'精肉企画書（写し）'!$D$4:$J$100,6,FALSE)))</f>
        <v>指定牛焼肉用厚切り（ﾛｰｽ(ｻﾞﾌﾞﾄﾝ）・ﾓﾓ）</v>
      </c>
      <c r="I11" s="58" t="str">
        <f>IF(ISBLANK($G11),"",IF(ISERROR(VLOOKUP($G11,'精肉企画書（写し）'!$D$4:$J$100,7,FALSE)),"",VLOOKUP($G11,'精肉企画書（写し）'!$D$4:$J$100,7,FALSE)))</f>
        <v>200ｇ(ﾛｰｽ100ｇ・ﾓﾓ100ｇ）</v>
      </c>
      <c r="J11" s="172">
        <f>IF(G11="","",VLOOKUP(G11,[1]書込!$A$5:$P$53,14,0))</f>
        <v>1</v>
      </c>
      <c r="K11" s="171">
        <f>IF($G11="","",IF(VLOOKUP($G11,'精肉企画書（写し）'!$D$4:$V$100,19,FALSE)="Ｃ",$L$1,IF(VLOOKUP($G11,'精肉企画書（写し）'!$D$4:$V$100,19,FALSE)="Ｆ",$N$1,"")))</f>
        <v>45734</v>
      </c>
      <c r="L11" s="171">
        <v>45731</v>
      </c>
      <c r="M11" s="60">
        <f>IF(J11="","",PRODUCT(VLOOKUP(G11,'精肉企画書（写し）'!$D$4:$AR$100,41,0),J11/1000))</f>
        <v>0.2</v>
      </c>
      <c r="N11" s="170" t="str">
        <f t="shared" si="3"/>
        <v>308488250315</v>
      </c>
      <c r="O11" s="206" t="str">
        <f>MIDB(Sheet1!D57,4,10)</f>
        <v>1369485521</v>
      </c>
      <c r="P11" s="206" t="str">
        <f>MIDB(Sheet1!E57,4,10)</f>
        <v/>
      </c>
      <c r="Q11" s="206" t="str">
        <f>MIDB(Sheet1!F57,4,10)</f>
        <v/>
      </c>
      <c r="R11" s="206" t="str">
        <f>MIDB(Sheet1!G57,4,10)</f>
        <v/>
      </c>
      <c r="S11" s="206" t="str">
        <f>MIDB(Sheet1!H57,4,10)</f>
        <v/>
      </c>
      <c r="T11" s="206" t="str">
        <f>MIDB(Sheet1!I57,4,10)</f>
        <v/>
      </c>
      <c r="U11" s="206" t="str">
        <f>MIDB(Sheet1!J57,4,10)</f>
        <v/>
      </c>
      <c r="V11" s="206" t="str">
        <f>MIDB(Sheet1!K57,4,10)</f>
        <v/>
      </c>
      <c r="W11" s="206" t="str">
        <f>MIDB(Sheet1!L57,4,10)</f>
        <v/>
      </c>
      <c r="X11" s="206" t="str">
        <f>MIDB(Sheet1!M57,4,10)</f>
        <v/>
      </c>
      <c r="Y11" s="206" t="str">
        <f>MIDB(Sheet1!N57,4,10)</f>
        <v/>
      </c>
      <c r="Z11" s="206" t="str">
        <f>MIDB(Sheet1!O57,4,10)</f>
        <v/>
      </c>
      <c r="AA11" s="206" t="str">
        <f>MIDB(Sheet1!P57,4,10)</f>
        <v/>
      </c>
      <c r="AB11" s="206" t="str">
        <f>MIDB(Sheet1!Q57,4,10)</f>
        <v/>
      </c>
      <c r="AC11" s="206" t="str">
        <f>MIDB(Sheet1!R57,4,10)</f>
        <v/>
      </c>
      <c r="AD11" s="206" t="str">
        <f>MIDB(Sheet1!S57,4,10)</f>
        <v/>
      </c>
      <c r="AE11" s="206" t="str">
        <f>MIDB(Sheet1!T57,4,10)</f>
        <v/>
      </c>
      <c r="AF11" s="206" t="str">
        <f>MIDB(Sheet1!U57,4,10)</f>
        <v/>
      </c>
      <c r="AG11" s="206" t="str">
        <f>MIDB(Sheet1!V57,4,10)</f>
        <v/>
      </c>
      <c r="AH11" s="206" t="str">
        <f>MIDB(Sheet1!W57,4,10)</f>
        <v/>
      </c>
      <c r="AI11" s="206" t="str">
        <f>MIDB(Sheet1!X57,4,10)</f>
        <v/>
      </c>
      <c r="AJ11" s="206" t="str">
        <f>MIDB(Sheet1!Y57,4,10)</f>
        <v/>
      </c>
      <c r="AK11" s="206" t="str">
        <f>MIDB(Sheet1!Z57,4,10)</f>
        <v/>
      </c>
      <c r="AL11" s="206" t="str">
        <f>MIDB(Sheet1!AA57,4,10)</f>
        <v/>
      </c>
      <c r="AM11" s="206" t="str">
        <f>MIDB(Sheet1!AB57,4,10)</f>
        <v/>
      </c>
      <c r="AN11" s="206" t="str">
        <f>MIDB(Sheet1!AC57,4,10)</f>
        <v/>
      </c>
      <c r="AO11" s="206" t="str">
        <f>MIDB(Sheet1!AD57,4,10)</f>
        <v/>
      </c>
      <c r="AP11" s="206" t="str">
        <f>MIDB(Sheet1!AE57,4,10)</f>
        <v/>
      </c>
      <c r="AQ11" s="206" t="str">
        <f>MIDB(Sheet1!AF57,4,10)</f>
        <v/>
      </c>
      <c r="AR11" s="206" t="str">
        <f>MIDB(Sheet1!AG57,4,10)</f>
        <v/>
      </c>
      <c r="AS11" s="92" t="str">
        <f>IF(ISBLANK($G11),"",IF(ISERROR(VLOOKUP($G11,'精肉企画書（写し）'!$D$4:$AA$21,20,FALSE)),"",VLOOKUP($G11,'精肉企画書（写し）'!$D$4:$AA$21,20,FALSE)))</f>
        <v>コープラスフーズ</v>
      </c>
      <c r="AT11" s="93"/>
      <c r="AU11" s="94"/>
      <c r="AX11" s="53"/>
      <c r="AY11" s="54"/>
    </row>
    <row r="12" spans="1:51" s="38" customFormat="1">
      <c r="A12" s="59">
        <v>9</v>
      </c>
      <c r="B12" s="69">
        <f t="shared" si="0"/>
        <v>45719</v>
      </c>
      <c r="C12" s="61">
        <f t="shared" si="1"/>
        <v>4</v>
      </c>
      <c r="D12" s="196" t="str">
        <f t="shared" si="2"/>
        <v>木</v>
      </c>
      <c r="E12" s="57"/>
      <c r="F12" s="57">
        <f>IF(月曜日!F12="","",月曜日!F12)</f>
        <v>530</v>
      </c>
      <c r="G12" s="58">
        <f>IF(ISBLANK($A12),"",IF(ISERROR(VLOOKUP($A12,'精肉企画書（写し）'!$A$4:$J$100,4,FALSE)),"",VLOOKUP($A12,'精肉企画書（写し）'!$A$4:$J$100,4,FALSE)))</f>
        <v>391277</v>
      </c>
      <c r="H12" s="58" t="str">
        <f>IF(ISBLANK($G12),"",IF(ISERROR(VLOOKUP($G12,'精肉企画書（写し）'!$D$4:$J$100,6,FALSE)),"",VLOOKUP($G12,'精肉企画書（写し）'!$D$4:$J$100,6,FALSE)))</f>
        <v>国産牛切落し焼肉用（ﾓﾓ）</v>
      </c>
      <c r="I12" s="58" t="str">
        <f>IF(ISBLANK($G12),"",IF(ISERROR(VLOOKUP($G12,'精肉企画書（写し）'!$D$4:$J$100,7,FALSE)),"",VLOOKUP($G12,'精肉企画書（写し）'!$D$4:$J$100,7,FALSE)))</f>
        <v>200g</v>
      </c>
      <c r="J12" s="172">
        <f>IF(G12="","",VLOOKUP(G12,[1]書込!$A$5:$P$53,14,0))</f>
        <v>10</v>
      </c>
      <c r="K12" s="171">
        <f>IF($G12="","",IF(VLOOKUP($G12,'精肉企画書（写し）'!$D$4:$V$100,19,FALSE)="Ｃ",$L$1,IF(VLOOKUP($G12,'精肉企画書（写し）'!$D$4:$V$100,19,FALSE)="Ｆ",$N$1,"")))</f>
        <v>45734</v>
      </c>
      <c r="L12" s="171">
        <v>45728</v>
      </c>
      <c r="M12" s="60">
        <f>IF(J12="","",PRODUCT(VLOOKUP(G12,'精肉企画書（写し）'!$D$4:$AR$100,41,0),J12/1000))</f>
        <v>2</v>
      </c>
      <c r="N12" s="170" t="str">
        <f t="shared" si="3"/>
        <v>391277250312</v>
      </c>
      <c r="O12" s="206" t="str">
        <f>MIDB(Sheet1!D58,4,10)</f>
        <v>1662632646</v>
      </c>
      <c r="P12" s="206" t="str">
        <f>MIDB(Sheet1!E58,4,10)</f>
        <v/>
      </c>
      <c r="Q12" s="206" t="str">
        <f>MIDB(Sheet1!F58,4,10)</f>
        <v/>
      </c>
      <c r="R12" s="206" t="str">
        <f>MIDB(Sheet1!G58,4,10)</f>
        <v/>
      </c>
      <c r="S12" s="206" t="str">
        <f>MIDB(Sheet1!H58,4,10)</f>
        <v/>
      </c>
      <c r="T12" s="206" t="str">
        <f>MIDB(Sheet1!I58,4,10)</f>
        <v/>
      </c>
      <c r="U12" s="206" t="str">
        <f>MIDB(Sheet1!J58,4,10)</f>
        <v/>
      </c>
      <c r="V12" s="206" t="str">
        <f>MIDB(Sheet1!K58,4,10)</f>
        <v/>
      </c>
      <c r="W12" s="206" t="str">
        <f>MIDB(Sheet1!L58,4,10)</f>
        <v/>
      </c>
      <c r="X12" s="206" t="str">
        <f>MIDB(Sheet1!M58,4,10)</f>
        <v/>
      </c>
      <c r="Y12" s="206" t="str">
        <f>MIDB(Sheet1!N58,4,10)</f>
        <v/>
      </c>
      <c r="Z12" s="206" t="str">
        <f>MIDB(Sheet1!O58,4,10)</f>
        <v/>
      </c>
      <c r="AA12" s="206" t="str">
        <f>MIDB(Sheet1!P58,4,10)</f>
        <v/>
      </c>
      <c r="AB12" s="206" t="str">
        <f>MIDB(Sheet1!Q58,4,10)</f>
        <v/>
      </c>
      <c r="AC12" s="206" t="str">
        <f>MIDB(Sheet1!R58,4,10)</f>
        <v/>
      </c>
      <c r="AD12" s="206" t="str">
        <f>MIDB(Sheet1!S58,4,10)</f>
        <v/>
      </c>
      <c r="AE12" s="206" t="str">
        <f>MIDB(Sheet1!T58,4,10)</f>
        <v/>
      </c>
      <c r="AF12" s="206" t="str">
        <f>MIDB(Sheet1!U58,4,10)</f>
        <v/>
      </c>
      <c r="AG12" s="206" t="str">
        <f>MIDB(Sheet1!V58,4,10)</f>
        <v/>
      </c>
      <c r="AH12" s="206" t="str">
        <f>MIDB(Sheet1!W58,4,10)</f>
        <v/>
      </c>
      <c r="AI12" s="206" t="str">
        <f>MIDB(Sheet1!X58,4,10)</f>
        <v/>
      </c>
      <c r="AJ12" s="206" t="str">
        <f>MIDB(Sheet1!Y58,4,10)</f>
        <v/>
      </c>
      <c r="AK12" s="206" t="str">
        <f>MIDB(Sheet1!Z58,4,10)</f>
        <v/>
      </c>
      <c r="AL12" s="206" t="str">
        <f>MIDB(Sheet1!AA58,4,10)</f>
        <v/>
      </c>
      <c r="AM12" s="206" t="str">
        <f>MIDB(Sheet1!AB58,4,10)</f>
        <v/>
      </c>
      <c r="AN12" s="206" t="str">
        <f>MIDB(Sheet1!AC58,4,10)</f>
        <v/>
      </c>
      <c r="AO12" s="206" t="str">
        <f>MIDB(Sheet1!AD58,4,10)</f>
        <v/>
      </c>
      <c r="AP12" s="206" t="str">
        <f>MIDB(Sheet1!AE58,4,10)</f>
        <v/>
      </c>
      <c r="AQ12" s="206" t="str">
        <f>MIDB(Sheet1!AF58,4,10)</f>
        <v/>
      </c>
      <c r="AR12" s="206" t="str">
        <f>MIDB(Sheet1!AG58,4,10)</f>
        <v/>
      </c>
      <c r="AS12" s="92" t="str">
        <f>IF(ISBLANK($G12),"",IF(ISERROR(VLOOKUP($G12,'精肉企画書（写し）'!$D$4:$AA$21,20,FALSE)),"",VLOOKUP($G12,'精肉企画書（写し）'!$D$4:$AA$21,20,FALSE)))</f>
        <v>コープラスフーズ</v>
      </c>
      <c r="AT12" s="93"/>
      <c r="AU12" s="94"/>
      <c r="AX12" s="53"/>
      <c r="AY12" s="54"/>
    </row>
    <row r="13" spans="1:51" s="38" customFormat="1">
      <c r="A13" s="59">
        <v>10</v>
      </c>
      <c r="B13" s="69">
        <f t="shared" si="0"/>
        <v>45719</v>
      </c>
      <c r="C13" s="61">
        <f t="shared" si="1"/>
        <v>4</v>
      </c>
      <c r="D13" s="196" t="str">
        <f t="shared" si="2"/>
        <v>木</v>
      </c>
      <c r="E13" s="57"/>
      <c r="F13" s="57">
        <f>IF(月曜日!F13="","",月曜日!F13)</f>
        <v>526</v>
      </c>
      <c r="G13" s="58">
        <f>IF(ISBLANK($A13),"",IF(ISERROR(VLOOKUP($A13,'精肉企画書（写し）'!$A$4:$J$100,4,FALSE)),"",VLOOKUP($A13,'精肉企画書（写し）'!$A$4:$J$100,4,FALSE)))</f>
        <v>303941</v>
      </c>
      <c r="H13" s="58" t="str">
        <f>IF(ISBLANK($G13),"",IF(ISERROR(VLOOKUP($G13,'精肉企画書（写し）'!$D$4:$J$100,6,FALSE)),"",VLOOKUP($G13,'精肉企画書（写し）'!$D$4:$J$100,6,FALSE)))</f>
        <v>国産牛すき焼用（ロース）</v>
      </c>
      <c r="I13" s="58" t="str">
        <f>IF(ISBLANK($G13),"",IF(ISERROR(VLOOKUP($G13,'精肉企画書（写し）'!$D$4:$J$100,7,FALSE)),"",VLOOKUP($G13,'精肉企画書（写し）'!$D$4:$J$100,7,FALSE)))</f>
        <v>150ｇ</v>
      </c>
      <c r="J13" s="172">
        <f>IF(G13="","",VLOOKUP(G13,[1]書込!$A$5:$P$53,14,0))</f>
        <v>5</v>
      </c>
      <c r="K13" s="171">
        <f>IF($G13="","",IF(VLOOKUP($G13,'精肉企画書（写し）'!$D$4:$V$100,19,FALSE)="Ｃ",$L$1,IF(VLOOKUP($G13,'精肉企画書（写し）'!$D$4:$V$100,19,FALSE)="Ｆ",$N$1,"")))</f>
        <v>45734</v>
      </c>
      <c r="L13" s="171">
        <v>45731</v>
      </c>
      <c r="M13" s="60">
        <f>IF(J13="","",PRODUCT(VLOOKUP(G13,'精肉企画書（写し）'!$D$4:$AR$100,41,0),J13/1000))</f>
        <v>0.75</v>
      </c>
      <c r="N13" s="170" t="str">
        <f t="shared" si="3"/>
        <v>303941250315</v>
      </c>
      <c r="O13" s="206" t="str">
        <f>MIDB(Sheet1!D59,4,10)</f>
        <v>1684206665</v>
      </c>
      <c r="P13" s="206" t="str">
        <f>MIDB(Sheet1!E59,4,10)</f>
        <v/>
      </c>
      <c r="Q13" s="206" t="str">
        <f>MIDB(Sheet1!F59,4,10)</f>
        <v/>
      </c>
      <c r="R13" s="206" t="str">
        <f>MIDB(Sheet1!G59,4,10)</f>
        <v/>
      </c>
      <c r="S13" s="206" t="str">
        <f>MIDB(Sheet1!H59,4,10)</f>
        <v/>
      </c>
      <c r="T13" s="206" t="str">
        <f>MIDB(Sheet1!I59,4,10)</f>
        <v/>
      </c>
      <c r="U13" s="206" t="str">
        <f>MIDB(Sheet1!J59,4,10)</f>
        <v/>
      </c>
      <c r="V13" s="206" t="str">
        <f>MIDB(Sheet1!K59,4,10)</f>
        <v/>
      </c>
      <c r="W13" s="206" t="str">
        <f>MIDB(Sheet1!L59,4,10)</f>
        <v/>
      </c>
      <c r="X13" s="206" t="str">
        <f>MIDB(Sheet1!M59,4,10)</f>
        <v/>
      </c>
      <c r="Y13" s="206" t="str">
        <f>MIDB(Sheet1!N59,4,10)</f>
        <v/>
      </c>
      <c r="Z13" s="206" t="str">
        <f>MIDB(Sheet1!O59,4,10)</f>
        <v/>
      </c>
      <c r="AA13" s="206" t="str">
        <f>MIDB(Sheet1!P59,4,10)</f>
        <v/>
      </c>
      <c r="AB13" s="206" t="str">
        <f>MIDB(Sheet1!Q59,4,10)</f>
        <v/>
      </c>
      <c r="AC13" s="206" t="str">
        <f>MIDB(Sheet1!R59,4,10)</f>
        <v/>
      </c>
      <c r="AD13" s="206" t="str">
        <f>MIDB(Sheet1!S59,4,10)</f>
        <v/>
      </c>
      <c r="AE13" s="206" t="str">
        <f>MIDB(Sheet1!T59,4,10)</f>
        <v/>
      </c>
      <c r="AF13" s="206" t="str">
        <f>MIDB(Sheet1!U59,4,10)</f>
        <v/>
      </c>
      <c r="AG13" s="206" t="str">
        <f>MIDB(Sheet1!V59,4,10)</f>
        <v/>
      </c>
      <c r="AH13" s="206" t="str">
        <f>MIDB(Sheet1!W59,4,10)</f>
        <v/>
      </c>
      <c r="AI13" s="206" t="str">
        <f>MIDB(Sheet1!X59,4,10)</f>
        <v/>
      </c>
      <c r="AJ13" s="206" t="str">
        <f>MIDB(Sheet1!Y59,4,10)</f>
        <v/>
      </c>
      <c r="AK13" s="206" t="str">
        <f>MIDB(Sheet1!Z59,4,10)</f>
        <v/>
      </c>
      <c r="AL13" s="206" t="str">
        <f>MIDB(Sheet1!AA59,4,10)</f>
        <v/>
      </c>
      <c r="AM13" s="206" t="str">
        <f>MIDB(Sheet1!AB59,4,10)</f>
        <v/>
      </c>
      <c r="AN13" s="206" t="str">
        <f>MIDB(Sheet1!AC59,4,10)</f>
        <v/>
      </c>
      <c r="AO13" s="206" t="str">
        <f>MIDB(Sheet1!AD59,4,10)</f>
        <v/>
      </c>
      <c r="AP13" s="206" t="str">
        <f>MIDB(Sheet1!AE59,4,10)</f>
        <v/>
      </c>
      <c r="AQ13" s="206" t="str">
        <f>MIDB(Sheet1!AF59,4,10)</f>
        <v/>
      </c>
      <c r="AR13" s="206" t="str">
        <f>MIDB(Sheet1!AG59,4,10)</f>
        <v/>
      </c>
      <c r="AS13" s="92" t="str">
        <f>IF(ISBLANK($G13),"",IF(ISERROR(VLOOKUP($G13,'精肉企画書（写し）'!$D$4:$AA$21,20,FALSE)),"",VLOOKUP($G13,'精肉企画書（写し）'!$D$4:$AA$21,20,FALSE)))</f>
        <v>コープラスフーズ</v>
      </c>
      <c r="AT13" s="93"/>
      <c r="AU13" s="94"/>
      <c r="AX13" s="53"/>
      <c r="AY13" s="54"/>
    </row>
    <row r="14" spans="1:51" s="38" customFormat="1">
      <c r="A14" s="59">
        <v>11</v>
      </c>
      <c r="B14" s="69">
        <f t="shared" si="0"/>
        <v>45719</v>
      </c>
      <c r="C14" s="61">
        <f t="shared" si="1"/>
        <v>4</v>
      </c>
      <c r="D14" s="196" t="str">
        <f t="shared" si="2"/>
        <v>木</v>
      </c>
      <c r="E14" s="57"/>
      <c r="F14" s="57">
        <f>IF(月曜日!F14="","",月曜日!F14)</f>
        <v>521</v>
      </c>
      <c r="G14" s="58">
        <f>IF(ISBLANK($A14),"",IF(ISERROR(VLOOKUP($A14,'精肉企画書（写し）'!$A$4:$J$100,4,FALSE)),"",VLOOKUP($A14,'精肉企画書（写し）'!$A$4:$J$100,4,FALSE)))</f>
        <v>307414</v>
      </c>
      <c r="H14" s="58" t="str">
        <f>IF(ISBLANK($G14),"",IF(ISERROR(VLOOKUP($G14,'精肉企画書（写し）'!$D$4:$J$100,6,FALSE)),"",VLOOKUP($G14,'精肉企画書（写し）'!$D$4:$J$100,6,FALSE)))</f>
        <v>国産牛こまぎれ(ﾊﾞﾗ凍結）</v>
      </c>
      <c r="I14" s="58" t="str">
        <f>IF(ISBLANK($G14),"",IF(ISERROR(VLOOKUP($G14,'精肉企画書（写し）'!$D$4:$J$100,7,FALSE)),"",VLOOKUP($G14,'精肉企画書（写し）'!$D$4:$J$100,7,FALSE)))</f>
        <v>270ｇ</v>
      </c>
      <c r="J14" s="172">
        <f>IF(G14="","",VLOOKUP(G14,[1]書込!$A$5:$P$53,14,0))</f>
        <v>30</v>
      </c>
      <c r="K14" s="171">
        <f>IF($G14="","",IF(VLOOKUP($G14,'精肉企画書（写し）'!$D$4:$V$100,19,FALSE)="Ｃ",$L$1,IF(VLOOKUP($G14,'精肉企画書（写し）'!$D$4:$V$100,19,FALSE)="Ｆ",$N$1,"")))</f>
        <v>45734</v>
      </c>
      <c r="L14" s="171">
        <v>45731</v>
      </c>
      <c r="M14" s="60">
        <f>IF(J14="","",PRODUCT(VLOOKUP(G14,'精肉企画書（写し）'!$D$4:$AR$100,41,0),J14/1000))</f>
        <v>8.1</v>
      </c>
      <c r="N14" s="170" t="str">
        <f t="shared" si="3"/>
        <v>307414250315</v>
      </c>
      <c r="O14" s="198" t="str">
        <f>MIDB(Sheet1!D60,4,10)</f>
        <v>1375555768</v>
      </c>
      <c r="P14" s="198" t="str">
        <f>MIDB(Sheet1!E60,4,10)</f>
        <v>1625813259</v>
      </c>
      <c r="Q14" s="198" t="str">
        <f>MIDB(Sheet1!F60,4,10)</f>
        <v>1673819746</v>
      </c>
      <c r="R14" s="198" t="str">
        <f>MIDB(Sheet1!G60,4,10)</f>
        <v>1667729372</v>
      </c>
      <c r="S14" s="198" t="str">
        <f>MIDB(Sheet1!H60,4,10)</f>
        <v/>
      </c>
      <c r="T14" s="198" t="str">
        <f>MIDB(Sheet1!I60,4,10)</f>
        <v/>
      </c>
      <c r="U14" s="198" t="str">
        <f>MIDB(Sheet1!J60,4,10)</f>
        <v/>
      </c>
      <c r="V14" s="198" t="str">
        <f>MIDB(Sheet1!K60,4,10)</f>
        <v/>
      </c>
      <c r="W14" s="198" t="str">
        <f>MIDB(Sheet1!L60,4,10)</f>
        <v/>
      </c>
      <c r="X14" s="198" t="str">
        <f>MIDB(Sheet1!M60,4,10)</f>
        <v/>
      </c>
      <c r="Y14" s="198" t="str">
        <f>MIDB(Sheet1!N60,4,10)</f>
        <v/>
      </c>
      <c r="Z14" s="198" t="str">
        <f>MIDB(Sheet1!O60,4,10)</f>
        <v/>
      </c>
      <c r="AA14" s="198" t="str">
        <f>MIDB(Sheet1!P60,4,10)</f>
        <v/>
      </c>
      <c r="AB14" s="198" t="str">
        <f>MIDB(Sheet1!Q60,4,10)</f>
        <v/>
      </c>
      <c r="AC14" s="198" t="str">
        <f>MIDB(Sheet1!R60,4,10)</f>
        <v/>
      </c>
      <c r="AD14" s="198" t="str">
        <f>MIDB(Sheet1!S60,4,10)</f>
        <v/>
      </c>
      <c r="AE14" s="198" t="str">
        <f>MIDB(Sheet1!T60,4,10)</f>
        <v/>
      </c>
      <c r="AF14" s="198" t="str">
        <f>MIDB(Sheet1!U60,4,10)</f>
        <v/>
      </c>
      <c r="AG14" s="198" t="str">
        <f>MIDB(Sheet1!V60,4,10)</f>
        <v/>
      </c>
      <c r="AH14" s="198" t="str">
        <f>MIDB(Sheet1!W60,4,10)</f>
        <v/>
      </c>
      <c r="AI14" s="198" t="str">
        <f>MIDB(Sheet1!X60,4,10)</f>
        <v/>
      </c>
      <c r="AJ14" s="198" t="str">
        <f>MIDB(Sheet1!Y60,4,10)</f>
        <v/>
      </c>
      <c r="AK14" s="198" t="str">
        <f>MIDB(Sheet1!Z60,4,10)</f>
        <v/>
      </c>
      <c r="AL14" s="198" t="str">
        <f>MIDB(Sheet1!AA60,4,10)</f>
        <v/>
      </c>
      <c r="AM14" s="198" t="str">
        <f>MIDB(Sheet1!AB60,4,10)</f>
        <v/>
      </c>
      <c r="AN14" s="198" t="str">
        <f>MIDB(Sheet1!AC60,4,10)</f>
        <v/>
      </c>
      <c r="AO14" s="198" t="str">
        <f>MIDB(Sheet1!AD60,4,10)</f>
        <v/>
      </c>
      <c r="AP14" s="198" t="str">
        <f>MIDB(Sheet1!AE60,4,10)</f>
        <v/>
      </c>
      <c r="AQ14" s="198" t="str">
        <f>MIDB(Sheet1!AF60,4,10)</f>
        <v/>
      </c>
      <c r="AR14" s="198" t="str">
        <f>MIDB(Sheet1!AG60,4,10)</f>
        <v/>
      </c>
      <c r="AS14" s="92" t="str">
        <f>IF(ISBLANK($G14),"",IF(ISERROR(VLOOKUP($G14,'精肉企画書（写し）'!$D$4:$AA$21,20,FALSE)),"",VLOOKUP($G14,'精肉企画書（写し）'!$D$4:$AA$21,20,FALSE)))</f>
        <v>コープラスフーズ</v>
      </c>
      <c r="AT14" s="93"/>
      <c r="AU14" s="94"/>
      <c r="AX14" s="53"/>
      <c r="AY14" s="54"/>
    </row>
    <row r="15" spans="1:51" s="38" customFormat="1">
      <c r="A15" s="59">
        <v>12</v>
      </c>
      <c r="B15" s="69" t="str">
        <f t="shared" si="0"/>
        <v/>
      </c>
      <c r="C15" s="61" t="str">
        <f t="shared" si="1"/>
        <v/>
      </c>
      <c r="D15" s="196" t="str">
        <f t="shared" si="2"/>
        <v/>
      </c>
      <c r="E15" s="57"/>
      <c r="F15" s="57" t="str">
        <f>IF(月曜日!F15="","",月曜日!F15)</f>
        <v/>
      </c>
      <c r="G15" s="58" t="str">
        <f>IF(ISBLANK($A15),"",IF(ISERROR(VLOOKUP($A15,'精肉企画書（写し）'!$A$4:$J$100,4,FALSE)),"",VLOOKUP($A15,'精肉企画書（写し）'!$A$4:$J$100,4,FALSE)))</f>
        <v/>
      </c>
      <c r="H15" s="58" t="str">
        <f>IF(ISBLANK($G15),"",IF(ISERROR(VLOOKUP($G15,'精肉企画書（写し）'!$D$4:$J$100,6,FALSE)),"",VLOOKUP($G15,'精肉企画書（写し）'!$D$4:$J$100,6,FALSE)))</f>
        <v/>
      </c>
      <c r="I15" s="58" t="str">
        <f>IF(ISBLANK($G15),"",IF(ISERROR(VLOOKUP($G15,'精肉企画書（写し）'!$D$4:$J$100,7,FALSE)),"",VLOOKUP($G15,'精肉企画書（写し）'!$D$4:$J$100,7,FALSE)))</f>
        <v/>
      </c>
      <c r="J15" s="172" t="str">
        <f>IF(G15="","",VLOOKUP(G15,[1]書込!$A$5:$P$53,14,0))</f>
        <v/>
      </c>
      <c r="K15" s="171" t="str">
        <f>IF($G15="","",IF(VLOOKUP($G15,'精肉企画書（写し）'!$D$4:$V$100,19,FALSE)="Ｃ",$L$1,IF(VLOOKUP($G15,'精肉企画書（写し）'!$D$4:$V$100,19,FALSE)="Ｆ",$N$1,"")))</f>
        <v/>
      </c>
      <c r="L15" s="171" t="str">
        <f>IF($G15="","",IF(VLOOKUP($G15,'精肉企画書（写し）'!$D$3:$V$100,19,FALSE)="Ｃ",$L$1,""))</f>
        <v/>
      </c>
      <c r="M15" s="60" t="str">
        <f>IF(J15="","",PRODUCT(VLOOKUP(G15,'精肉企画書（写し）'!$D$4:$AR$100,41,0),J15/1000))</f>
        <v/>
      </c>
      <c r="N15" s="170" t="str">
        <f t="shared" si="3"/>
        <v/>
      </c>
      <c r="O15" s="198" t="str">
        <f>MIDB(Sheet1!D61,4,10)</f>
        <v/>
      </c>
      <c r="P15" s="198" t="str">
        <f>MIDB(Sheet1!E61,4,10)</f>
        <v/>
      </c>
      <c r="Q15" s="198" t="str">
        <f>MIDB(Sheet1!F61,4,10)</f>
        <v/>
      </c>
      <c r="R15" s="198" t="str">
        <f>MIDB(Sheet1!G61,4,10)</f>
        <v/>
      </c>
      <c r="S15" s="198" t="str">
        <f>MIDB(Sheet1!H61,4,10)</f>
        <v/>
      </c>
      <c r="T15" s="198" t="str">
        <f>MIDB(Sheet1!I61,4,10)</f>
        <v/>
      </c>
      <c r="U15" s="198" t="str">
        <f>MIDB(Sheet1!J61,4,10)</f>
        <v/>
      </c>
      <c r="V15" s="198" t="str">
        <f>MIDB(Sheet1!K61,4,10)</f>
        <v/>
      </c>
      <c r="W15" s="198" t="str">
        <f>MIDB(Sheet1!L61,4,10)</f>
        <v/>
      </c>
      <c r="X15" s="198" t="str">
        <f>MIDB(Sheet1!M61,4,10)</f>
        <v/>
      </c>
      <c r="Y15" s="198" t="str">
        <f>MIDB(Sheet1!N61,4,10)</f>
        <v/>
      </c>
      <c r="Z15" s="198" t="str">
        <f>MIDB(Sheet1!O61,4,10)</f>
        <v/>
      </c>
      <c r="AA15" s="198" t="str">
        <f>MIDB(Sheet1!P61,4,10)</f>
        <v/>
      </c>
      <c r="AB15" s="198" t="str">
        <f>MIDB(Sheet1!Q61,4,10)</f>
        <v/>
      </c>
      <c r="AC15" s="198" t="str">
        <f>MIDB(Sheet1!R61,4,10)</f>
        <v/>
      </c>
      <c r="AD15" s="198" t="str">
        <f>MIDB(Sheet1!S61,4,10)</f>
        <v/>
      </c>
      <c r="AE15" s="198" t="str">
        <f>MIDB(Sheet1!T61,4,10)</f>
        <v/>
      </c>
      <c r="AF15" s="198" t="str">
        <f>MIDB(Sheet1!U61,4,10)</f>
        <v/>
      </c>
      <c r="AG15" s="198" t="str">
        <f>MIDB(Sheet1!V61,4,10)</f>
        <v/>
      </c>
      <c r="AH15" s="198" t="str">
        <f>MIDB(Sheet1!W61,4,10)</f>
        <v/>
      </c>
      <c r="AI15" s="198" t="str">
        <f>MIDB(Sheet1!X61,4,10)</f>
        <v/>
      </c>
      <c r="AJ15" s="198" t="str">
        <f>MIDB(Sheet1!Y61,4,10)</f>
        <v/>
      </c>
      <c r="AK15" s="198" t="str">
        <f>MIDB(Sheet1!Z61,4,10)</f>
        <v/>
      </c>
      <c r="AL15" s="198" t="str">
        <f>MIDB(Sheet1!AA61,4,10)</f>
        <v/>
      </c>
      <c r="AM15" s="198" t="str">
        <f>MIDB(Sheet1!AB61,4,10)</f>
        <v/>
      </c>
      <c r="AN15" s="198" t="str">
        <f>MIDB(Sheet1!AC61,4,10)</f>
        <v/>
      </c>
      <c r="AO15" s="198" t="str">
        <f>MIDB(Sheet1!AD61,4,10)</f>
        <v/>
      </c>
      <c r="AP15" s="198" t="str">
        <f>MIDB(Sheet1!AE61,4,10)</f>
        <v/>
      </c>
      <c r="AQ15" s="198" t="str">
        <f>MIDB(Sheet1!AF61,4,10)</f>
        <v/>
      </c>
      <c r="AR15" s="198" t="str">
        <f>MIDB(Sheet1!AG61,4,10)</f>
        <v/>
      </c>
      <c r="AS15" s="92" t="str">
        <f>IF(ISBLANK($G15),"",IF(ISERROR(VLOOKUP($G15,'精肉企画書（写し）'!$D$4:$AA$21,20,FALSE)),"",VLOOKUP($G15,'精肉企画書（写し）'!$D$4:$AA$21,20,FALSE)))</f>
        <v/>
      </c>
      <c r="AT15" s="93"/>
      <c r="AU15" s="94"/>
      <c r="AX15" s="53"/>
      <c r="AY15" s="54"/>
    </row>
    <row r="16" spans="1:51" s="38" customFormat="1">
      <c r="A16" s="59">
        <v>13</v>
      </c>
      <c r="B16" s="69" t="str">
        <f t="shared" si="0"/>
        <v/>
      </c>
      <c r="C16" s="61" t="str">
        <f t="shared" si="1"/>
        <v/>
      </c>
      <c r="D16" s="196" t="str">
        <f t="shared" si="2"/>
        <v/>
      </c>
      <c r="E16" s="57"/>
      <c r="F16" s="57" t="str">
        <f>IF(月曜日!F16="","",月曜日!F16)</f>
        <v/>
      </c>
      <c r="G16" s="58" t="str">
        <f>IF(ISBLANK($A16),"",IF(ISERROR(VLOOKUP($A16,'精肉企画書（写し）'!$A$4:$J$100,4,FALSE)),"",VLOOKUP($A16,'精肉企画書（写し）'!$A$4:$J$100,4,FALSE)))</f>
        <v/>
      </c>
      <c r="H16" s="58" t="str">
        <f>IF(ISBLANK($G16),"",IF(ISERROR(VLOOKUP($G16,'精肉企画書（写し）'!$D$4:$J$100,6,FALSE)),"",VLOOKUP($G16,'精肉企画書（写し）'!$D$4:$J$100,6,FALSE)))</f>
        <v/>
      </c>
      <c r="I16" s="58" t="str">
        <f>IF(ISBLANK($G16),"",IF(ISERROR(VLOOKUP($G16,'精肉企画書（写し）'!$D$4:$J$100,7,FALSE)),"",VLOOKUP($G16,'精肉企画書（写し）'!$D$4:$J$100,7,FALSE)))</f>
        <v/>
      </c>
      <c r="J16" s="172" t="str">
        <f>IF(G16="","",VLOOKUP(G16,[1]書込!$A$5:$P$53,14,0))</f>
        <v/>
      </c>
      <c r="K16" s="171" t="str">
        <f>IF($G16="","",IF(VLOOKUP($G16,'精肉企画書（写し）'!$D$4:$V$100,19,FALSE)="Ｃ",$L$1,IF(VLOOKUP($G16,'精肉企画書（写し）'!$D$4:$V$100,19,FALSE)="Ｆ",$N$1,"")))</f>
        <v/>
      </c>
      <c r="L16" s="171" t="str">
        <f>IF($G16="","",IF(VLOOKUP($G16,'精肉企画書（写し）'!$D$3:$V$100,19,FALSE)="Ｃ",$L$1,""))</f>
        <v/>
      </c>
      <c r="M16" s="60" t="str">
        <f>IF(J16="","",PRODUCT(VLOOKUP(G16,'精肉企画書（写し）'!$D$4:$AR$100,41,0),J16/1000))</f>
        <v/>
      </c>
      <c r="N16" s="170" t="str">
        <f t="shared" si="3"/>
        <v/>
      </c>
      <c r="O16" s="198" t="str">
        <f>MIDB(Sheet1!D62,4,10)</f>
        <v/>
      </c>
      <c r="P16" s="198" t="str">
        <f>MIDB(Sheet1!E62,4,10)</f>
        <v/>
      </c>
      <c r="Q16" s="198" t="str">
        <f>MIDB(Sheet1!F62,4,10)</f>
        <v/>
      </c>
      <c r="R16" s="198" t="str">
        <f>MIDB(Sheet1!G62,4,10)</f>
        <v/>
      </c>
      <c r="S16" s="198" t="str">
        <f>MIDB(Sheet1!H62,4,10)</f>
        <v/>
      </c>
      <c r="T16" s="198" t="str">
        <f>MIDB(Sheet1!I62,4,10)</f>
        <v/>
      </c>
      <c r="U16" s="198" t="str">
        <f>MIDB(Sheet1!J62,4,10)</f>
        <v/>
      </c>
      <c r="V16" s="198" t="str">
        <f>MIDB(Sheet1!K62,4,10)</f>
        <v/>
      </c>
      <c r="W16" s="198" t="str">
        <f>MIDB(Sheet1!L62,4,10)</f>
        <v/>
      </c>
      <c r="X16" s="198" t="str">
        <f>MIDB(Sheet1!M62,4,10)</f>
        <v/>
      </c>
      <c r="Y16" s="198" t="str">
        <f>MIDB(Sheet1!N62,4,10)</f>
        <v/>
      </c>
      <c r="Z16" s="198" t="str">
        <f>MIDB(Sheet1!O62,4,10)</f>
        <v/>
      </c>
      <c r="AA16" s="198" t="str">
        <f>MIDB(Sheet1!P62,4,10)</f>
        <v/>
      </c>
      <c r="AB16" s="198" t="str">
        <f>MIDB(Sheet1!Q62,4,10)</f>
        <v/>
      </c>
      <c r="AC16" s="198" t="str">
        <f>MIDB(Sheet1!R62,4,10)</f>
        <v/>
      </c>
      <c r="AD16" s="198" t="str">
        <f>MIDB(Sheet1!S62,4,10)</f>
        <v/>
      </c>
      <c r="AE16" s="198" t="str">
        <f>MIDB(Sheet1!T62,4,10)</f>
        <v/>
      </c>
      <c r="AF16" s="198" t="str">
        <f>MIDB(Sheet1!U62,4,10)</f>
        <v/>
      </c>
      <c r="AG16" s="198" t="str">
        <f>MIDB(Sheet1!V62,4,10)</f>
        <v/>
      </c>
      <c r="AH16" s="198" t="str">
        <f>MIDB(Sheet1!W62,4,10)</f>
        <v/>
      </c>
      <c r="AI16" s="198" t="str">
        <f>MIDB(Sheet1!X62,4,10)</f>
        <v/>
      </c>
      <c r="AJ16" s="198" t="str">
        <f>MIDB(Sheet1!Y62,4,10)</f>
        <v/>
      </c>
      <c r="AK16" s="198" t="str">
        <f>MIDB(Sheet1!Z62,4,10)</f>
        <v/>
      </c>
      <c r="AL16" s="198" t="str">
        <f>MIDB(Sheet1!AA62,4,10)</f>
        <v/>
      </c>
      <c r="AM16" s="198" t="str">
        <f>MIDB(Sheet1!AB62,4,10)</f>
        <v/>
      </c>
      <c r="AN16" s="198" t="str">
        <f>MIDB(Sheet1!AC62,4,10)</f>
        <v/>
      </c>
      <c r="AO16" s="198" t="str">
        <f>MIDB(Sheet1!AD62,4,10)</f>
        <v/>
      </c>
      <c r="AP16" s="198" t="str">
        <f>MIDB(Sheet1!AE62,4,10)</f>
        <v/>
      </c>
      <c r="AQ16" s="198" t="str">
        <f>MIDB(Sheet1!AF62,4,10)</f>
        <v/>
      </c>
      <c r="AR16" s="198" t="str">
        <f>MIDB(Sheet1!AG62,4,10)</f>
        <v/>
      </c>
      <c r="AS16" s="92" t="str">
        <f>IF(ISBLANK($G16),"",IF(ISERROR(VLOOKUP($G16,'精肉企画書（写し）'!$D$4:$AA$21,20,FALSE)),"",VLOOKUP($G16,'精肉企画書（写し）'!$D$4:$AA$21,20,FALSE)))</f>
        <v/>
      </c>
      <c r="AT16" s="93"/>
      <c r="AU16" s="94"/>
    </row>
    <row r="17" spans="1:51" s="38" customFormat="1">
      <c r="A17" s="59">
        <v>14</v>
      </c>
      <c r="B17" s="69" t="str">
        <f t="shared" si="0"/>
        <v/>
      </c>
      <c r="C17" s="61" t="str">
        <f t="shared" si="1"/>
        <v/>
      </c>
      <c r="D17" s="196" t="str">
        <f t="shared" si="2"/>
        <v/>
      </c>
      <c r="E17" s="57"/>
      <c r="F17" s="57" t="str">
        <f>IF(月曜日!F17="","",月曜日!F17)</f>
        <v/>
      </c>
      <c r="G17" s="58" t="str">
        <f>IF(ISBLANK($A17),"",IF(ISERROR(VLOOKUP($A17,'精肉企画書（写し）'!$A$4:$J$100,4,FALSE)),"",VLOOKUP($A17,'精肉企画書（写し）'!$A$4:$J$100,4,FALSE)))</f>
        <v/>
      </c>
      <c r="H17" s="58" t="str">
        <f>IF(ISBLANK($G17),"",IF(ISERROR(VLOOKUP($G17,'精肉企画書（写し）'!$D$4:$J$100,6,FALSE)),"",VLOOKUP($G17,'精肉企画書（写し）'!$D$4:$J$100,6,FALSE)))</f>
        <v/>
      </c>
      <c r="I17" s="58" t="str">
        <f>IF(ISBLANK($G17),"",IF(ISERROR(VLOOKUP($G17,'精肉企画書（写し）'!$D$4:$J$100,7,FALSE)),"",VLOOKUP($G17,'精肉企画書（写し）'!$D$4:$J$100,7,FALSE)))</f>
        <v/>
      </c>
      <c r="J17" s="172" t="str">
        <f>IF(G17="","",VLOOKUP(G17,[1]書込!$A$5:$P$53,14,0))</f>
        <v/>
      </c>
      <c r="K17" s="171" t="str">
        <f>IF($G17="","",IF(VLOOKUP($G17,'精肉企画書（写し）'!$D$4:$V$100,19,FALSE)="Ｃ",$L$1,IF(VLOOKUP($G17,'精肉企画書（写し）'!$D$4:$V$100,19,FALSE)="Ｆ",$N$1,"")))</f>
        <v/>
      </c>
      <c r="L17" s="171" t="str">
        <f>IF($G17="","",IF(VLOOKUP($G17,'精肉企画書（写し）'!$D$3:$V$100,19,FALSE)="Ｃ",$L$1,""))</f>
        <v/>
      </c>
      <c r="M17" s="60" t="str">
        <f>IF(J17="","",PRODUCT(VLOOKUP(G17,'精肉企画書（写し）'!$D$4:$AR$100,41,0),J17/1000))</f>
        <v/>
      </c>
      <c r="N17" s="170" t="str">
        <f t="shared" si="3"/>
        <v/>
      </c>
      <c r="O17" s="198" t="str">
        <f>MIDB(Sheet1!D63,4,10)</f>
        <v/>
      </c>
      <c r="P17" s="198" t="str">
        <f>MIDB(Sheet1!E63,4,10)</f>
        <v/>
      </c>
      <c r="Q17" s="198" t="str">
        <f>MIDB(Sheet1!F63,4,10)</f>
        <v/>
      </c>
      <c r="R17" s="198" t="str">
        <f>MIDB(Sheet1!G63,4,10)</f>
        <v/>
      </c>
      <c r="S17" s="198" t="str">
        <f>MIDB(Sheet1!H63,4,10)</f>
        <v/>
      </c>
      <c r="T17" s="198" t="str">
        <f>MIDB(Sheet1!I63,4,10)</f>
        <v/>
      </c>
      <c r="U17" s="198" t="str">
        <f>MIDB(Sheet1!J63,4,10)</f>
        <v/>
      </c>
      <c r="V17" s="198" t="str">
        <f>MIDB(Sheet1!K63,4,10)</f>
        <v/>
      </c>
      <c r="W17" s="198" t="str">
        <f>MIDB(Sheet1!L63,4,10)</f>
        <v/>
      </c>
      <c r="X17" s="198" t="str">
        <f>MIDB(Sheet1!M63,4,10)</f>
        <v/>
      </c>
      <c r="Y17" s="198" t="str">
        <f>MIDB(Sheet1!N63,4,10)</f>
        <v/>
      </c>
      <c r="Z17" s="198" t="str">
        <f>MIDB(Sheet1!O63,4,10)</f>
        <v/>
      </c>
      <c r="AA17" s="198" t="str">
        <f>MIDB(Sheet1!P63,4,10)</f>
        <v/>
      </c>
      <c r="AB17" s="198" t="str">
        <f>MIDB(Sheet1!Q63,4,10)</f>
        <v/>
      </c>
      <c r="AC17" s="198" t="str">
        <f>MIDB(Sheet1!R63,4,10)</f>
        <v/>
      </c>
      <c r="AD17" s="198" t="str">
        <f>MIDB(Sheet1!S63,4,10)</f>
        <v/>
      </c>
      <c r="AE17" s="198" t="str">
        <f>MIDB(Sheet1!T63,4,10)</f>
        <v/>
      </c>
      <c r="AF17" s="198" t="str">
        <f>MIDB(Sheet1!U63,4,10)</f>
        <v/>
      </c>
      <c r="AG17" s="198" t="str">
        <f>MIDB(Sheet1!V63,4,10)</f>
        <v/>
      </c>
      <c r="AH17" s="198" t="str">
        <f>MIDB(Sheet1!W63,4,10)</f>
        <v/>
      </c>
      <c r="AI17" s="198" t="str">
        <f>MIDB(Sheet1!X63,4,10)</f>
        <v/>
      </c>
      <c r="AJ17" s="198" t="str">
        <f>MIDB(Sheet1!Y63,4,10)</f>
        <v/>
      </c>
      <c r="AK17" s="198" t="str">
        <f>MIDB(Sheet1!Z63,4,10)</f>
        <v/>
      </c>
      <c r="AL17" s="198" t="str">
        <f>MIDB(Sheet1!AA63,4,10)</f>
        <v/>
      </c>
      <c r="AM17" s="198" t="str">
        <f>MIDB(Sheet1!AB63,4,10)</f>
        <v/>
      </c>
      <c r="AN17" s="198" t="str">
        <f>MIDB(Sheet1!AC63,4,10)</f>
        <v/>
      </c>
      <c r="AO17" s="198" t="str">
        <f>MIDB(Sheet1!AD63,4,10)</f>
        <v/>
      </c>
      <c r="AP17" s="198" t="str">
        <f>MIDB(Sheet1!AE63,4,10)</f>
        <v/>
      </c>
      <c r="AQ17" s="198" t="str">
        <f>MIDB(Sheet1!AF63,4,10)</f>
        <v/>
      </c>
      <c r="AR17" s="198" t="str">
        <f>MIDB(Sheet1!AG63,4,10)</f>
        <v/>
      </c>
      <c r="AS17" s="92" t="str">
        <f>IF(ISBLANK($G17),"",IF(ISERROR(VLOOKUP($G17,'精肉企画書（写し）'!$D$4:$AA$21,20,FALSE)),"",VLOOKUP($G17,'精肉企画書（写し）'!$D$4:$AA$21,20,FALSE)))</f>
        <v/>
      </c>
      <c r="AT17" s="93"/>
      <c r="AU17" s="94"/>
      <c r="AX17" s="31" t="s">
        <v>61</v>
      </c>
    </row>
    <row r="18" spans="1:51" s="38" customFormat="1">
      <c r="A18" s="59">
        <v>15</v>
      </c>
      <c r="B18" s="69" t="str">
        <f t="shared" si="0"/>
        <v/>
      </c>
      <c r="C18" s="61" t="str">
        <f t="shared" si="1"/>
        <v/>
      </c>
      <c r="D18" s="196" t="str">
        <f t="shared" si="2"/>
        <v/>
      </c>
      <c r="E18" s="57"/>
      <c r="F18" s="57" t="str">
        <f>IF(月曜日!F18="","",月曜日!F18)</f>
        <v/>
      </c>
      <c r="G18" s="58" t="str">
        <f>IF(ISBLANK($A18),"",IF(ISERROR(VLOOKUP($A18,'精肉企画書（写し）'!$A$4:$J$100,4,FALSE)),"",VLOOKUP($A18,'精肉企画書（写し）'!$A$4:$J$100,4,FALSE)))</f>
        <v/>
      </c>
      <c r="H18" s="58" t="str">
        <f>IF(ISBLANK($G18),"",IF(ISERROR(VLOOKUP($G18,'精肉企画書（写し）'!$D$4:$J$100,6,FALSE)),"",VLOOKUP($G18,'精肉企画書（写し）'!$D$4:$J$100,6,FALSE)))</f>
        <v/>
      </c>
      <c r="I18" s="58" t="str">
        <f>IF(ISBLANK($G18),"",IF(ISERROR(VLOOKUP($G18,'精肉企画書（写し）'!$D$4:$J$100,7,FALSE)),"",VLOOKUP($G18,'精肉企画書（写し）'!$D$4:$J$100,7,FALSE)))</f>
        <v/>
      </c>
      <c r="J18" s="172" t="str">
        <f>IF(G18="","",VLOOKUP(G18,[1]書込!$A$5:$P$53,14,0))</f>
        <v/>
      </c>
      <c r="K18" s="171" t="str">
        <f>IF($G18="","",IF(VLOOKUP($G18,'精肉企画書（写し）'!$D$4:$V$100,19,FALSE)="Ｃ",$L$1,IF(VLOOKUP($G18,'精肉企画書（写し）'!$D$4:$V$100,19,FALSE)="Ｆ",$N$1,"")))</f>
        <v/>
      </c>
      <c r="L18" s="171" t="str">
        <f>IF($G18="","",IF(VLOOKUP($G18,'精肉企画書（写し）'!$D$3:$V$100,19,FALSE)="Ｃ",$L$1,""))</f>
        <v/>
      </c>
      <c r="M18" s="60" t="str">
        <f>IF(J18="","",PRODUCT(VLOOKUP(G18,'精肉企画書（写し）'!$D$4:$AR$100,41,0),J18/1000))</f>
        <v/>
      </c>
      <c r="N18" s="170" t="str">
        <f t="shared" si="3"/>
        <v/>
      </c>
      <c r="O18" s="198" t="str">
        <f>MIDB(Sheet1!D64,4,10)</f>
        <v/>
      </c>
      <c r="P18" s="198" t="str">
        <f>MIDB(Sheet1!E64,4,10)</f>
        <v/>
      </c>
      <c r="Q18" s="198" t="str">
        <f>MIDB(Sheet1!F64,4,10)</f>
        <v/>
      </c>
      <c r="R18" s="198" t="str">
        <f>MIDB(Sheet1!G64,4,10)</f>
        <v/>
      </c>
      <c r="S18" s="198" t="str">
        <f>MIDB(Sheet1!H64,4,10)</f>
        <v/>
      </c>
      <c r="T18" s="198" t="str">
        <f>MIDB(Sheet1!I64,4,10)</f>
        <v/>
      </c>
      <c r="U18" s="198" t="str">
        <f>MIDB(Sheet1!J64,4,10)</f>
        <v/>
      </c>
      <c r="V18" s="198" t="str">
        <f>MIDB(Sheet1!K64,4,10)</f>
        <v/>
      </c>
      <c r="W18" s="198" t="str">
        <f>MIDB(Sheet1!L64,4,10)</f>
        <v/>
      </c>
      <c r="X18" s="198" t="str">
        <f>MIDB(Sheet1!M64,4,10)</f>
        <v/>
      </c>
      <c r="Y18" s="198" t="str">
        <f>MIDB(Sheet1!N64,4,10)</f>
        <v/>
      </c>
      <c r="Z18" s="198" t="str">
        <f>MIDB(Sheet1!O64,4,10)</f>
        <v/>
      </c>
      <c r="AA18" s="198" t="str">
        <f>MIDB(Sheet1!P64,4,10)</f>
        <v/>
      </c>
      <c r="AB18" s="198" t="str">
        <f>MIDB(Sheet1!Q64,4,10)</f>
        <v/>
      </c>
      <c r="AC18" s="198" t="str">
        <f>MIDB(Sheet1!R64,4,10)</f>
        <v/>
      </c>
      <c r="AD18" s="198" t="str">
        <f>MIDB(Sheet1!S64,4,10)</f>
        <v/>
      </c>
      <c r="AE18" s="198" t="str">
        <f>MIDB(Sheet1!T64,4,10)</f>
        <v/>
      </c>
      <c r="AF18" s="198" t="str">
        <f>MIDB(Sheet1!U64,4,10)</f>
        <v/>
      </c>
      <c r="AG18" s="198" t="str">
        <f>MIDB(Sheet1!V64,4,10)</f>
        <v/>
      </c>
      <c r="AH18" s="198" t="str">
        <f>MIDB(Sheet1!W64,4,10)</f>
        <v/>
      </c>
      <c r="AI18" s="198" t="str">
        <f>MIDB(Sheet1!X64,4,10)</f>
        <v/>
      </c>
      <c r="AJ18" s="198" t="str">
        <f>MIDB(Sheet1!Y64,4,10)</f>
        <v/>
      </c>
      <c r="AK18" s="198" t="str">
        <f>MIDB(Sheet1!Z64,4,10)</f>
        <v/>
      </c>
      <c r="AL18" s="198" t="str">
        <f>MIDB(Sheet1!AA64,4,10)</f>
        <v/>
      </c>
      <c r="AM18" s="198" t="str">
        <f>MIDB(Sheet1!AB64,4,10)</f>
        <v/>
      </c>
      <c r="AN18" s="198" t="str">
        <f>MIDB(Sheet1!AC64,4,10)</f>
        <v/>
      </c>
      <c r="AO18" s="198" t="str">
        <f>MIDB(Sheet1!AD64,4,10)</f>
        <v/>
      </c>
      <c r="AP18" s="198" t="str">
        <f>MIDB(Sheet1!AE64,4,10)</f>
        <v/>
      </c>
      <c r="AQ18" s="198" t="str">
        <f>MIDB(Sheet1!AF64,4,10)</f>
        <v/>
      </c>
      <c r="AR18" s="198" t="str">
        <f>MIDB(Sheet1!AG64,4,10)</f>
        <v/>
      </c>
      <c r="AS18" s="92" t="str">
        <f>IF(ISBLANK($G18),"",IF(ISERROR(VLOOKUP($G18,'精肉企画書（写し）'!$D$4:$AA$21,20,FALSE)),"",VLOOKUP($G18,'精肉企画書（写し）'!$D$4:$AA$21,20,FALSE)))</f>
        <v/>
      </c>
      <c r="AT18" s="93"/>
      <c r="AU18" s="94"/>
      <c r="AX18" s="53" t="s">
        <v>12</v>
      </c>
    </row>
    <row r="19" spans="1:51" s="38" customFormat="1">
      <c r="A19" s="59">
        <v>16</v>
      </c>
      <c r="B19" s="69" t="str">
        <f t="shared" si="0"/>
        <v/>
      </c>
      <c r="C19" s="61" t="str">
        <f t="shared" si="1"/>
        <v/>
      </c>
      <c r="D19" s="196" t="str">
        <f t="shared" si="2"/>
        <v/>
      </c>
      <c r="E19" s="57"/>
      <c r="F19" s="57" t="str">
        <f>IF(月曜日!F19="","",月曜日!F19)</f>
        <v/>
      </c>
      <c r="G19" s="58" t="str">
        <f>IF(ISBLANK($A19),"",IF(ISERROR(VLOOKUP($A19,'精肉企画書（写し）'!$A$4:$J$100,4,FALSE)),"",VLOOKUP($A19,'精肉企画書（写し）'!$A$4:$J$100,4,FALSE)))</f>
        <v/>
      </c>
      <c r="H19" s="58" t="str">
        <f>IF(ISBLANK($G19),"",IF(ISERROR(VLOOKUP($G19,'精肉企画書（写し）'!$D$4:$J$100,6,FALSE)),"",VLOOKUP($G19,'精肉企画書（写し）'!$D$4:$J$100,6,FALSE)))</f>
        <v/>
      </c>
      <c r="I19" s="58" t="str">
        <f>IF(ISBLANK($G19),"",IF(ISERROR(VLOOKUP($G19,'精肉企画書（写し）'!$D$4:$J$100,7,FALSE)),"",VLOOKUP($G19,'精肉企画書（写し）'!$D$4:$J$100,7,FALSE)))</f>
        <v/>
      </c>
      <c r="J19" s="172" t="str">
        <f>IF(G19="","",VLOOKUP(G19,[1]書込!$A$5:$P$53,14,0))</f>
        <v/>
      </c>
      <c r="K19" s="171" t="str">
        <f>IF($G19="","",IF(VLOOKUP($G19,'精肉企画書（写し）'!$D$4:$V$100,19,FALSE)="Ｃ",$L$1,IF(VLOOKUP($G19,'精肉企画書（写し）'!$D$4:$V$100,19,FALSE)="Ｆ",$N$1,"")))</f>
        <v/>
      </c>
      <c r="L19" s="171" t="str">
        <f>IF($G19="","",IF(VLOOKUP($G19,'精肉企画書（写し）'!$D$3:$V$100,19,FALSE)="Ｃ",$L$1,""))</f>
        <v/>
      </c>
      <c r="M19" s="60" t="str">
        <f>IF(J19="","",PRODUCT(VLOOKUP(G19,'精肉企画書（写し）'!$D$4:$AR$100,41,0),J19/1000))</f>
        <v/>
      </c>
      <c r="N19" s="170" t="str">
        <f t="shared" si="3"/>
        <v/>
      </c>
      <c r="O19" s="198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2" t="str">
        <f>IF(ISBLANK($G19),"",IF(ISERROR(VLOOKUP($G19,'精肉企画書（写し）'!$D$4:$AA$21,20,FALSE)),"",VLOOKUP($G19,'精肉企画書（写し）'!$D$4:$AA$21,20,FALSE)))</f>
        <v/>
      </c>
      <c r="AT19" s="93"/>
      <c r="AU19" s="94"/>
      <c r="AX19" s="53" t="s">
        <v>62</v>
      </c>
    </row>
    <row r="20" spans="1:51" s="38" customFormat="1">
      <c r="A20" s="59">
        <v>17</v>
      </c>
      <c r="B20" s="69" t="str">
        <f t="shared" si="0"/>
        <v/>
      </c>
      <c r="C20" s="61" t="str">
        <f t="shared" si="1"/>
        <v/>
      </c>
      <c r="D20" s="196" t="str">
        <f t="shared" si="2"/>
        <v/>
      </c>
      <c r="E20" s="57"/>
      <c r="F20" s="57" t="str">
        <f>IF(月曜日!F20="","",月曜日!F20)</f>
        <v/>
      </c>
      <c r="G20" s="58" t="str">
        <f>IF(ISBLANK($A20),"",IF(ISERROR(VLOOKUP($A20,'精肉企画書（写し）'!$A$4:$J$100,4,FALSE)),"",VLOOKUP($A20,'精肉企画書（写し）'!$A$4:$J$100,4,FALSE)))</f>
        <v/>
      </c>
      <c r="H20" s="58" t="str">
        <f>IF(ISBLANK($G20),"",IF(ISERROR(VLOOKUP($G20,'精肉企画書（写し）'!$D$4:$J$100,6,FALSE)),"",VLOOKUP($G20,'精肉企画書（写し）'!$D$4:$J$100,6,FALSE)))</f>
        <v/>
      </c>
      <c r="I20" s="58" t="str">
        <f>IF(ISBLANK($G20),"",IF(ISERROR(VLOOKUP($G20,'精肉企画書（写し）'!$D$4:$J$100,7,FALSE)),"",VLOOKUP($G20,'精肉企画書（写し）'!$D$4:$J$100,7,FALSE)))</f>
        <v/>
      </c>
      <c r="J20" s="172" t="str">
        <f>IF(G20="","",VLOOKUP(G20,[1]書込!$A$5:$P$53,14,0))</f>
        <v/>
      </c>
      <c r="K20" s="171" t="str">
        <f>IF($G20="","",IF(VLOOKUP($G20,'精肉企画書（写し）'!$D$4:$V$100,19,FALSE)="Ｃ",$L$1,IF(VLOOKUP($G20,'精肉企画書（写し）'!$D$4:$V$100,19,FALSE)="Ｆ",$N$1,"")))</f>
        <v/>
      </c>
      <c r="L20" s="171" t="str">
        <f>IF($G20="","",IF(VLOOKUP($G20,'精肉企画書（写し）'!$D$3:$V$100,19,FALSE)="Ｃ",$L$1,""))</f>
        <v/>
      </c>
      <c r="M20" s="60" t="str">
        <f>IF(J20="","",PRODUCT(VLOOKUP(G20,'精肉企画書（写し）'!$D$4:$AR$100,41,0),J20/1000))</f>
        <v/>
      </c>
      <c r="N20" s="170" t="str">
        <f t="shared" si="3"/>
        <v/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 t="str">
        <f>IF(ISBLANK($G20),"",IF(ISERROR(VLOOKUP($G20,'精肉企画書（写し）'!$D$4:$AA$21,20,FALSE)),"",VLOOKUP($G20,'精肉企画書（写し）'!$D$4:$AA$21,20,FALSE)))</f>
        <v/>
      </c>
      <c r="AT20" s="93"/>
      <c r="AU20" s="94"/>
      <c r="AX20" s="53" t="s">
        <v>63</v>
      </c>
    </row>
    <row r="21" spans="1:51" s="38" customFormat="1">
      <c r="A21" s="59">
        <v>18</v>
      </c>
      <c r="B21" s="69" t="str">
        <f t="shared" si="0"/>
        <v/>
      </c>
      <c r="C21" s="61" t="str">
        <f t="shared" si="1"/>
        <v/>
      </c>
      <c r="D21" s="196" t="str">
        <f t="shared" si="2"/>
        <v/>
      </c>
      <c r="E21" s="57"/>
      <c r="F21" s="57" t="str">
        <f>IF(月曜日!F21="","",月曜日!F21)</f>
        <v/>
      </c>
      <c r="G21" s="58" t="str">
        <f>IF(ISBLANK($A21),"",IF(ISERROR(VLOOKUP($A21,'精肉企画書（写し）'!$A$4:$J$100,4,FALSE)),"",VLOOKUP($A21,'精肉企画書（写し）'!$A$4:$J$100,4,FALSE)))</f>
        <v/>
      </c>
      <c r="H21" s="58" t="str">
        <f>IF(ISBLANK($G21),"",IF(ISERROR(VLOOKUP($G21,'精肉企画書（写し）'!$D$4:$J$100,6,FALSE)),"",VLOOKUP($G21,'精肉企画書（写し）'!$D$4:$J$100,6,FALSE)))</f>
        <v/>
      </c>
      <c r="I21" s="58" t="str">
        <f>IF(ISBLANK($G21),"",IF(ISERROR(VLOOKUP($G21,'精肉企画書（写し）'!$D$4:$J$100,7,FALSE)),"",VLOOKUP($G21,'精肉企画書（写し）'!$D$4:$J$100,7,FALSE)))</f>
        <v/>
      </c>
      <c r="J21" s="172" t="str">
        <f>IF(G21="","",VLOOKUP(G21,[1]書込!$A$5:$P$53,14,0))</f>
        <v/>
      </c>
      <c r="K21" s="171" t="str">
        <f>IF($G21="","",IF(VLOOKUP($G21,'精肉企画書（写し）'!$D$4:$V$100,19,FALSE)="Ｃ",$L$1,IF(VLOOKUP($G21,'精肉企画書（写し）'!$D$4:$V$100,19,FALSE)="Ｆ",$N$1,"")))</f>
        <v/>
      </c>
      <c r="L21" s="171" t="str">
        <f>IF($G21="","",IF(VLOOKUP($G21,'精肉企画書（写し）'!$D$3:$V$100,19,FALSE)="Ｃ",$L$1,""))</f>
        <v/>
      </c>
      <c r="M21" s="60" t="str">
        <f>IF(J21="","",PRODUCT(VLOOKUP(G21,'精肉企画書（写し）'!$D$4:$AR$100,41,0),J21/1000))</f>
        <v/>
      </c>
      <c r="N21" s="170" t="str">
        <f t="shared" si="3"/>
        <v/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 t="str">
        <f>IF(ISBLANK($G21),"",IF(ISERROR(VLOOKUP($G21,'精肉企画書（写し）'!$D$4:$AA$21,20,FALSE)),"",VLOOKUP($G21,'精肉企画書（写し）'!$D$4:$AA$21,20,FALSE)))</f>
        <v/>
      </c>
      <c r="AT21" s="93"/>
      <c r="AU21" s="94"/>
      <c r="AX21" s="53" t="s">
        <v>64</v>
      </c>
    </row>
    <row r="22" spans="1:51" s="38" customFormat="1">
      <c r="A22" s="59">
        <v>19</v>
      </c>
      <c r="B22" s="69" t="str">
        <f t="shared" si="0"/>
        <v/>
      </c>
      <c r="C22" s="61" t="str">
        <f t="shared" si="1"/>
        <v/>
      </c>
      <c r="D22" s="196" t="str">
        <f t="shared" si="2"/>
        <v/>
      </c>
      <c r="E22" s="57"/>
      <c r="F22" s="57" t="str">
        <f>IF(月曜日!F22="","",月曜日!F22)</f>
        <v/>
      </c>
      <c r="G22" s="58" t="str">
        <f>IF(ISBLANK($A22),"",IF(ISERROR(VLOOKUP($A22,'精肉企画書（写し）'!$A$4:$J$100,4,FALSE)),"",VLOOKUP($A22,'精肉企画書（写し）'!$A$4:$J$100,4,FALSE)))</f>
        <v/>
      </c>
      <c r="H22" s="58" t="str">
        <f>IF(ISBLANK($G22),"",IF(ISERROR(VLOOKUP($G22,'精肉企画書（写し）'!$D$4:$J$100,6,FALSE)),"",VLOOKUP($G22,'精肉企画書（写し）'!$D$4:$J$100,6,FALSE)))</f>
        <v/>
      </c>
      <c r="I22" s="58" t="str">
        <f>IF(ISBLANK($G22),"",IF(ISERROR(VLOOKUP($G22,'精肉企画書（写し）'!$D$4:$J$100,7,FALSE)),"",VLOOKUP($G22,'精肉企画書（写し）'!$D$4:$J$100,7,FALSE)))</f>
        <v/>
      </c>
      <c r="J22" s="172" t="str">
        <f>IF(G22="","",VLOOKUP(G22,[1]書込!$A$5:$P$53,14,0))</f>
        <v/>
      </c>
      <c r="K22" s="171" t="str">
        <f>IF($G22="","",IF(VLOOKUP($G22,'精肉企画書（写し）'!$D$4:$V$100,19,FALSE)="Ｃ",$L$1,IF(VLOOKUP($G22,'精肉企画書（写し）'!$D$4:$V$100,19,FALSE)="Ｆ",$N$1,"")))</f>
        <v/>
      </c>
      <c r="L22" s="171" t="str">
        <f>IF($G22="","",IF(VLOOKUP($G22,'精肉企画書（写し）'!$D$3:$V$100,19,FALSE)="Ｃ",$L$1,""))</f>
        <v/>
      </c>
      <c r="M22" s="60" t="str">
        <f>IF(J22="","",PRODUCT(VLOOKUP(G22,'精肉企画書（写し）'!$D$4:$AR$100,41,0),J22/1000))</f>
        <v/>
      </c>
      <c r="N22" s="170" t="str">
        <f t="shared" si="3"/>
        <v/>
      </c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 t="str">
        <f>IF(ISBLANK($G22),"",IF(ISERROR(VLOOKUP($G22,'精肉企画書（写し）'!$D$4:$AA$21,20,FALSE)),"",VLOOKUP($G22,'精肉企画書（写し）'!$D$4:$AA$21,20,FALSE)))</f>
        <v/>
      </c>
      <c r="AT22" s="93"/>
      <c r="AU22" s="94"/>
      <c r="AX22" s="53"/>
    </row>
    <row r="23" spans="1:51" s="38" customFormat="1">
      <c r="A23" s="59">
        <v>20</v>
      </c>
      <c r="B23" s="69" t="str">
        <f t="shared" si="0"/>
        <v/>
      </c>
      <c r="C23" s="61" t="str">
        <f t="shared" si="1"/>
        <v/>
      </c>
      <c r="D23" s="196" t="str">
        <f t="shared" si="2"/>
        <v/>
      </c>
      <c r="E23" s="57"/>
      <c r="F23" s="57" t="str">
        <f>IF(月曜日!F23="","",月曜日!F23)</f>
        <v/>
      </c>
      <c r="G23" s="58" t="str">
        <f>IF(ISBLANK($A23),"",IF(ISERROR(VLOOKUP($A23,'精肉企画書（写し）'!$A$4:$J$100,4,FALSE)),"",VLOOKUP($A23,'精肉企画書（写し）'!$A$4:$J$100,4,FALSE)))</f>
        <v/>
      </c>
      <c r="H23" s="58" t="str">
        <f>IF(ISBLANK($G23),"",IF(ISERROR(VLOOKUP($G23,'精肉企画書（写し）'!$D$4:$J$100,6,FALSE)),"",VLOOKUP($G23,'精肉企画書（写し）'!$D$4:$J$100,6,FALSE)))</f>
        <v/>
      </c>
      <c r="I23" s="58" t="str">
        <f>IF(ISBLANK($G23),"",IF(ISERROR(VLOOKUP($G23,'精肉企画書（写し）'!$D$4:$J$21,7,FALSE)),"",VLOOKUP($G23,'精肉企画書（写し）'!$D$4:$J$21,7,FALSE)))</f>
        <v/>
      </c>
      <c r="J23" s="172" t="str">
        <f>IF(G23="","",VLOOKUP(G23,[1]書込!$A$5:$P$53,14,0))</f>
        <v/>
      </c>
      <c r="K23" s="171" t="str">
        <f>IF($G23="","",IF(VLOOKUP($G23,'精肉企画書（写し）'!$D$4:$V$100,19,FALSE)="Ｃ",$L$1,IF(VLOOKUP($G23,'精肉企画書（写し）'!$D$4:$V$100,19,FALSE)="Ｆ",$N$1,"")))</f>
        <v/>
      </c>
      <c r="L23" s="171" t="str">
        <f>IF($G23="","",IF(VLOOKUP($G23,'精肉企画書（写し）'!$D$3:$V$100,19,FALSE)="Ｃ",$L$1,""))</f>
        <v/>
      </c>
      <c r="M23" s="60" t="str">
        <f>IF(J23="","",PRODUCT(VLOOKUP(G23,'精肉企画書（写し）'!$D$4:$AR$100,41,0),J23/1000))</f>
        <v/>
      </c>
      <c r="N23" s="170" t="str">
        <f t="shared" si="3"/>
        <v/>
      </c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 t="str">
        <f>IF(ISBLANK($G23),"",IF(ISERROR(VLOOKUP($G23,'精肉企画書（写し）'!$D$4:$AA$21,20,FALSE)),"",VLOOKUP($G23,'精肉企画書（写し）'!$D$4:$AA$21,20,FALSE)))</f>
        <v/>
      </c>
      <c r="AT23" s="93"/>
      <c r="AU23" s="94"/>
      <c r="AX23" s="53"/>
    </row>
    <row r="24" spans="1:51" ht="18" thickBot="1">
      <c r="A24" s="55" t="s">
        <v>13</v>
      </c>
      <c r="B24" s="71"/>
      <c r="C24" s="56"/>
      <c r="D24" s="56"/>
      <c r="E24" s="56"/>
      <c r="F24" s="56"/>
      <c r="G24" s="56"/>
      <c r="H24" s="56"/>
      <c r="I24" s="56"/>
      <c r="J24" s="56"/>
      <c r="K24" s="177"/>
      <c r="L24" s="177"/>
      <c r="M24" s="95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90"/>
      <c r="AU24" s="56"/>
      <c r="AX24" s="30"/>
    </row>
    <row r="25" spans="1:51" s="52" customFormat="1" ht="41.25" customHeight="1" thickTop="1" thickBot="1">
      <c r="A25" s="80" t="s">
        <v>18</v>
      </c>
      <c r="B25" s="81" t="s">
        <v>0</v>
      </c>
      <c r="C25" s="82" t="s">
        <v>52</v>
      </c>
      <c r="D25" s="82" t="s">
        <v>53</v>
      </c>
      <c r="E25" s="83" t="s">
        <v>1</v>
      </c>
      <c r="F25" s="84" t="s">
        <v>14</v>
      </c>
      <c r="G25" s="85" t="s">
        <v>2</v>
      </c>
      <c r="H25" s="85" t="s">
        <v>3</v>
      </c>
      <c r="I25" s="86" t="s">
        <v>9</v>
      </c>
      <c r="J25" s="84" t="s">
        <v>17</v>
      </c>
      <c r="K25" s="178" t="s">
        <v>15</v>
      </c>
      <c r="L25" s="178" t="s">
        <v>8</v>
      </c>
      <c r="M25" s="87" t="s">
        <v>5</v>
      </c>
      <c r="N25" s="88" t="s">
        <v>72</v>
      </c>
      <c r="O25" s="101" t="s">
        <v>26</v>
      </c>
      <c r="P25" s="101" t="s">
        <v>27</v>
      </c>
      <c r="Q25" s="101" t="s">
        <v>28</v>
      </c>
      <c r="R25" s="101" t="s">
        <v>29</v>
      </c>
      <c r="S25" s="101" t="s">
        <v>30</v>
      </c>
      <c r="T25" s="101" t="s">
        <v>31</v>
      </c>
      <c r="U25" s="101" t="s">
        <v>32</v>
      </c>
      <c r="V25" s="101" t="s">
        <v>33</v>
      </c>
      <c r="W25" s="101" t="s">
        <v>34</v>
      </c>
      <c r="X25" s="101" t="s">
        <v>35</v>
      </c>
      <c r="Y25" s="101" t="s">
        <v>36</v>
      </c>
      <c r="Z25" s="101" t="s">
        <v>37</v>
      </c>
      <c r="AA25" s="101" t="s">
        <v>38</v>
      </c>
      <c r="AB25" s="101" t="s">
        <v>39</v>
      </c>
      <c r="AC25" s="101" t="s">
        <v>40</v>
      </c>
      <c r="AD25" s="101" t="s">
        <v>41</v>
      </c>
      <c r="AE25" s="101" t="s">
        <v>42</v>
      </c>
      <c r="AF25" s="101" t="s">
        <v>24</v>
      </c>
      <c r="AG25" s="101" t="s">
        <v>25</v>
      </c>
      <c r="AH25" s="101" t="s">
        <v>23</v>
      </c>
      <c r="AI25" s="101" t="s">
        <v>22</v>
      </c>
      <c r="AJ25" s="101" t="s">
        <v>43</v>
      </c>
      <c r="AK25" s="101" t="s">
        <v>44</v>
      </c>
      <c r="AL25" s="101" t="s">
        <v>45</v>
      </c>
      <c r="AM25" s="101" t="s">
        <v>46</v>
      </c>
      <c r="AN25" s="101" t="s">
        <v>47</v>
      </c>
      <c r="AO25" s="101" t="s">
        <v>48</v>
      </c>
      <c r="AP25" s="101" t="s">
        <v>49</v>
      </c>
      <c r="AQ25" s="101" t="s">
        <v>50</v>
      </c>
      <c r="AR25" s="101" t="s">
        <v>51</v>
      </c>
      <c r="AS25" s="102" t="s">
        <v>6</v>
      </c>
      <c r="AT25" s="103" t="s">
        <v>4</v>
      </c>
      <c r="AU25" s="104" t="s">
        <v>11</v>
      </c>
      <c r="AX25" s="52" t="s">
        <v>65</v>
      </c>
      <c r="AY25" s="52" t="s">
        <v>66</v>
      </c>
    </row>
    <row r="26" spans="1:51" s="22" customFormat="1" ht="14.25" thickTop="1">
      <c r="A26" s="59"/>
      <c r="B26" s="69" t="str">
        <f t="shared" ref="B26:B35" si="4">IF($A26="","",VLOOKUP($A26,$A$4:$K$23,2,FALSE))</f>
        <v/>
      </c>
      <c r="C26" s="61" t="str">
        <f t="shared" ref="C26:C35" si="5">IF($A26="","",VLOOKUP($A26,$A$4:$K$23,3,FALSE))</f>
        <v/>
      </c>
      <c r="D26" s="61" t="str">
        <f t="shared" ref="D26:D35" si="6">IF($A26="","",VLOOKUP($A26,$A$4:$K$23,4,FALSE))</f>
        <v/>
      </c>
      <c r="E26" s="57" t="str">
        <f t="shared" ref="E26:E35" si="7">IF($A26="","",VLOOKUP($A26,$A$4:$K$23,5,FALSE))</f>
        <v/>
      </c>
      <c r="F26" s="57" t="str">
        <f t="shared" ref="F26:F35" si="8">IF($A26="","",VLOOKUP($A26,$A$4:$K$23,6,FALSE))</f>
        <v/>
      </c>
      <c r="G26" s="57" t="str">
        <f t="shared" ref="G26:G35" si="9">IF($A26="","",VLOOKUP($A26,$A$4:$K$23,7,FALSE))</f>
        <v/>
      </c>
      <c r="H26" s="59" t="str">
        <f t="shared" ref="H26:H35" si="10">IF($A26="","",VLOOKUP($A26,$A$4:$K$23,8,FALSE))</f>
        <v/>
      </c>
      <c r="I26" s="59" t="str">
        <f t="shared" ref="I26:I35" si="11">IF($A26="","",VLOOKUP($A26,$A$4:$K$23,9,FALSE))</f>
        <v/>
      </c>
      <c r="J26" s="57"/>
      <c r="K26" s="171" t="str">
        <f>IF($G26="","",IF(VLOOKUP($G26,'精肉企画書（写し）'!$D$4:$V$22,19,FALSE)="Ｃ",$L$1,IF(VLOOKUP($G26,'精肉企画書（写し）'!$D$4:$V$22,19,FALSE)="Ｆ",$N$1,"")))</f>
        <v/>
      </c>
      <c r="L26" s="171"/>
      <c r="M26" s="60" t="str">
        <f>IF(J26="","",PRODUCT(VLOOKUP(G26,'精肉企画書（写し）'!$D$4:$AR$26,41,0),J26/1000))</f>
        <v/>
      </c>
      <c r="N26" s="170" t="str">
        <f t="shared" ref="N26:N35" si="12">IF(G26="","",CONCATENATE(G26,TEXT(L26,"y"),TEXT(L26,"mmdd")))</f>
        <v/>
      </c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2" t="str">
        <f>IF(ISBLANK($G26),"",IF(ISERROR(VLOOKUP($G26,'精肉企画書（写し）'!$D$4:$AA$21,20,FALSE)),"",VLOOKUP($G26,'精肉企画書（写し）'!$D$4:$AA$21,20,FALSE)))</f>
        <v/>
      </c>
      <c r="AT26" s="93"/>
      <c r="AU26" s="94"/>
    </row>
    <row r="27" spans="1:51" s="22" customFormat="1">
      <c r="A27" s="59"/>
      <c r="B27" s="69" t="str">
        <f t="shared" si="4"/>
        <v/>
      </c>
      <c r="C27" s="61" t="str">
        <f t="shared" si="5"/>
        <v/>
      </c>
      <c r="D27" s="61" t="str">
        <f t="shared" si="6"/>
        <v/>
      </c>
      <c r="E27" s="57" t="str">
        <f t="shared" si="7"/>
        <v/>
      </c>
      <c r="F27" s="57" t="str">
        <f t="shared" si="8"/>
        <v/>
      </c>
      <c r="G27" s="57" t="str">
        <f t="shared" si="9"/>
        <v/>
      </c>
      <c r="H27" s="59" t="str">
        <f t="shared" si="10"/>
        <v/>
      </c>
      <c r="I27" s="59" t="str">
        <f t="shared" si="11"/>
        <v/>
      </c>
      <c r="J27" s="57"/>
      <c r="K27" s="171" t="str">
        <f>IF($G27="","",IF(VLOOKUP($G27,'精肉企画書（写し）'!$D$4:$V$22,19,FALSE)="Ｃ",$L$1,IF(VLOOKUP($G27,'精肉企画書（写し）'!$D$4:$V$22,19,FALSE)="Ｆ",$N$1,"")))</f>
        <v/>
      </c>
      <c r="L27" s="171"/>
      <c r="M27" s="60" t="str">
        <f>IF(J27="","",PRODUCT(VLOOKUP(G27,'精肉企画書（写し）'!$D$4:$AR$26,41,0),J27/1000))</f>
        <v/>
      </c>
      <c r="N27" s="170" t="str">
        <f t="shared" si="12"/>
        <v/>
      </c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2" t="str">
        <f>IF(ISBLANK($G27),"",IF(ISERROR(VLOOKUP($G27,'精肉企画書（写し）'!$D$4:$AA$21,20,FALSE)),"",VLOOKUP($G27,'精肉企画書（写し）'!$D$4:$AA$21,20,FALSE)))</f>
        <v/>
      </c>
      <c r="AT27" s="93"/>
      <c r="AU27" s="94"/>
    </row>
    <row r="28" spans="1:51" s="22" customFormat="1">
      <c r="A28" s="59"/>
      <c r="B28" s="69" t="str">
        <f t="shared" si="4"/>
        <v/>
      </c>
      <c r="C28" s="61" t="str">
        <f t="shared" si="5"/>
        <v/>
      </c>
      <c r="D28" s="61" t="str">
        <f t="shared" si="6"/>
        <v/>
      </c>
      <c r="E28" s="57" t="str">
        <f t="shared" si="7"/>
        <v/>
      </c>
      <c r="F28" s="57" t="str">
        <f t="shared" si="8"/>
        <v/>
      </c>
      <c r="G28" s="57" t="str">
        <f t="shared" si="9"/>
        <v/>
      </c>
      <c r="H28" s="59" t="str">
        <f t="shared" si="10"/>
        <v/>
      </c>
      <c r="I28" s="59" t="str">
        <f t="shared" si="11"/>
        <v/>
      </c>
      <c r="J28" s="57"/>
      <c r="K28" s="171" t="str">
        <f>IF($G28="","",IF(VLOOKUP($G28,'精肉企画書（写し）'!$D$4:$V$22,19,FALSE)="Ｃ",$L$1,IF(VLOOKUP($G28,'精肉企画書（写し）'!$D$4:$V$22,19,FALSE)="Ｆ",$N$1,"")))</f>
        <v/>
      </c>
      <c r="L28" s="171"/>
      <c r="M28" s="60" t="str">
        <f>IF(J28="","",PRODUCT(VLOOKUP(G28,'精肉企画書（写し）'!$D$4:$AR$26,41,0),J28/1000))</f>
        <v/>
      </c>
      <c r="N28" s="170" t="str">
        <f t="shared" si="12"/>
        <v/>
      </c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2" t="str">
        <f>IF(ISBLANK($G28),"",IF(ISERROR(VLOOKUP($G28,'精肉企画書（写し）'!$D$4:$AA$21,20,FALSE)),"",VLOOKUP($G28,'精肉企画書（写し）'!$D$4:$AA$21,20,FALSE)))</f>
        <v/>
      </c>
      <c r="AT28" s="93"/>
      <c r="AU28" s="94"/>
    </row>
    <row r="29" spans="1:51" s="22" customFormat="1">
      <c r="A29" s="59"/>
      <c r="B29" s="69" t="str">
        <f t="shared" si="4"/>
        <v/>
      </c>
      <c r="C29" s="61" t="str">
        <f t="shared" si="5"/>
        <v/>
      </c>
      <c r="D29" s="61" t="str">
        <f t="shared" si="6"/>
        <v/>
      </c>
      <c r="E29" s="57" t="str">
        <f t="shared" si="7"/>
        <v/>
      </c>
      <c r="F29" s="57" t="str">
        <f t="shared" si="8"/>
        <v/>
      </c>
      <c r="G29" s="57" t="str">
        <f t="shared" si="9"/>
        <v/>
      </c>
      <c r="H29" s="59" t="str">
        <f t="shared" si="10"/>
        <v/>
      </c>
      <c r="I29" s="59" t="str">
        <f t="shared" si="11"/>
        <v/>
      </c>
      <c r="J29" s="57"/>
      <c r="K29" s="171" t="str">
        <f>IF($G29="","",IF(VLOOKUP($G29,'精肉企画書（写し）'!$D$4:$V$22,19,FALSE)="Ｃ",$L$1,IF(VLOOKUP($G29,'精肉企画書（写し）'!$D$4:$V$22,19,FALSE)="Ｆ",$N$1,"")))</f>
        <v/>
      </c>
      <c r="L29" s="171"/>
      <c r="M29" s="60" t="str">
        <f>IF(J29="","",PRODUCT(VLOOKUP(G29,'精肉企画書（写し）'!$D$4:$AR$26,41,0),J29/1000))</f>
        <v/>
      </c>
      <c r="N29" s="170" t="str">
        <f t="shared" si="12"/>
        <v/>
      </c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2" t="str">
        <f>IF(ISBLANK($G29),"",IF(ISERROR(VLOOKUP($G29,'精肉企画書（写し）'!$D$4:$AA$21,20,FALSE)),"",VLOOKUP($G29,'精肉企画書（写し）'!$D$4:$AA$21,20,FALSE)))</f>
        <v/>
      </c>
      <c r="AT29" s="93"/>
      <c r="AU29" s="94"/>
    </row>
    <row r="30" spans="1:51" s="22" customFormat="1">
      <c r="A30" s="59"/>
      <c r="B30" s="69" t="str">
        <f t="shared" si="4"/>
        <v/>
      </c>
      <c r="C30" s="61" t="str">
        <f t="shared" si="5"/>
        <v/>
      </c>
      <c r="D30" s="61" t="str">
        <f t="shared" si="6"/>
        <v/>
      </c>
      <c r="E30" s="57" t="str">
        <f t="shared" si="7"/>
        <v/>
      </c>
      <c r="F30" s="57" t="str">
        <f t="shared" si="8"/>
        <v/>
      </c>
      <c r="G30" s="57" t="str">
        <f t="shared" si="9"/>
        <v/>
      </c>
      <c r="H30" s="59" t="str">
        <f t="shared" si="10"/>
        <v/>
      </c>
      <c r="I30" s="59" t="str">
        <f t="shared" si="11"/>
        <v/>
      </c>
      <c r="J30" s="57"/>
      <c r="K30" s="171" t="str">
        <f>IF($G30="","",IF(VLOOKUP($G30,'精肉企画書（写し）'!$D$4:$V$22,19,FALSE)="Ｃ",$L$1,IF(VLOOKUP($G30,'精肉企画書（写し）'!$D$4:$V$22,19,FALSE)="Ｆ",$N$1,"")))</f>
        <v/>
      </c>
      <c r="L30" s="171"/>
      <c r="M30" s="60" t="str">
        <f>IF(J30="","",PRODUCT(VLOOKUP(G30,'精肉企画書（写し）'!$D$4:$AR$26,41,0),J30/1000))</f>
        <v/>
      </c>
      <c r="N30" s="170" t="str">
        <f t="shared" si="12"/>
        <v/>
      </c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2" t="str">
        <f>IF(ISBLANK($G30),"",IF(ISERROR(VLOOKUP($G30,'精肉企画書（写し）'!$D$4:$AA$21,20,FALSE)),"",VLOOKUP($G30,'精肉企画書（写し）'!$D$4:$AA$21,20,FALSE)))</f>
        <v/>
      </c>
      <c r="AT30" s="93"/>
      <c r="AU30" s="94"/>
    </row>
    <row r="31" spans="1:51" s="22" customFormat="1">
      <c r="A31" s="59"/>
      <c r="B31" s="69" t="str">
        <f t="shared" si="4"/>
        <v/>
      </c>
      <c r="C31" s="61" t="str">
        <f t="shared" si="5"/>
        <v/>
      </c>
      <c r="D31" s="61" t="str">
        <f t="shared" si="6"/>
        <v/>
      </c>
      <c r="E31" s="57" t="str">
        <f t="shared" si="7"/>
        <v/>
      </c>
      <c r="F31" s="57" t="str">
        <f t="shared" si="8"/>
        <v/>
      </c>
      <c r="G31" s="57" t="str">
        <f t="shared" si="9"/>
        <v/>
      </c>
      <c r="H31" s="59" t="str">
        <f t="shared" si="10"/>
        <v/>
      </c>
      <c r="I31" s="59" t="str">
        <f t="shared" si="11"/>
        <v/>
      </c>
      <c r="J31" s="57"/>
      <c r="K31" s="171" t="str">
        <f>IF($G31="","",IF(VLOOKUP($G31,'精肉企画書（写し）'!$D$4:$V$22,19,FALSE)="Ｃ",$L$1,IF(VLOOKUP($G31,'精肉企画書（写し）'!$D$4:$V$22,19,FALSE)="Ｆ",$N$1,"")))</f>
        <v/>
      </c>
      <c r="L31" s="171"/>
      <c r="M31" s="60" t="str">
        <f>IF(J31="","",PRODUCT(VLOOKUP(G31,'精肉企画書（写し）'!$D$4:$AR$26,41,0),J31/1000))</f>
        <v/>
      </c>
      <c r="N31" s="170" t="str">
        <f t="shared" si="12"/>
        <v/>
      </c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2" t="str">
        <f>IF(ISBLANK($G31),"",IF(ISERROR(VLOOKUP($G31,'精肉企画書（写し）'!$D$4:$AA$21,20,FALSE)),"",VLOOKUP($G31,'精肉企画書（写し）'!$D$4:$AA$21,20,FALSE)))</f>
        <v/>
      </c>
      <c r="AT31" s="93"/>
      <c r="AU31" s="94"/>
    </row>
    <row r="32" spans="1:51" s="22" customFormat="1">
      <c r="A32" s="59"/>
      <c r="B32" s="69" t="str">
        <f t="shared" si="4"/>
        <v/>
      </c>
      <c r="C32" s="61" t="str">
        <f t="shared" si="5"/>
        <v/>
      </c>
      <c r="D32" s="61" t="str">
        <f t="shared" si="6"/>
        <v/>
      </c>
      <c r="E32" s="57" t="str">
        <f t="shared" si="7"/>
        <v/>
      </c>
      <c r="F32" s="57" t="str">
        <f t="shared" si="8"/>
        <v/>
      </c>
      <c r="G32" s="57" t="str">
        <f t="shared" si="9"/>
        <v/>
      </c>
      <c r="H32" s="59" t="str">
        <f t="shared" si="10"/>
        <v/>
      </c>
      <c r="I32" s="59" t="str">
        <f t="shared" si="11"/>
        <v/>
      </c>
      <c r="J32" s="57"/>
      <c r="K32" s="171" t="str">
        <f>IF($G32="","",IF(VLOOKUP($G32,'精肉企画書（写し）'!$D$4:$V$22,19,FALSE)="Ｃ",$L$1,IF(VLOOKUP($G32,'精肉企画書（写し）'!$D$4:$V$22,19,FALSE)="Ｆ",$N$1,"")))</f>
        <v/>
      </c>
      <c r="L32" s="171"/>
      <c r="M32" s="60" t="str">
        <f>IF(J32="","",PRODUCT(VLOOKUP(G32,'精肉企画書（写し）'!$D$4:$AR$26,41,0),J32/1000))</f>
        <v/>
      </c>
      <c r="N32" s="170" t="str">
        <f t="shared" si="12"/>
        <v/>
      </c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2" t="str">
        <f>IF(ISBLANK($G32),"",IF(ISERROR(VLOOKUP($G32,'精肉企画書（写し）'!$D$4:$AA$21,20,FALSE)),"",VLOOKUP($G32,'精肉企画書（写し）'!$D$4:$AA$21,20,FALSE)))</f>
        <v/>
      </c>
      <c r="AT32" s="93"/>
      <c r="AU32" s="94"/>
    </row>
    <row r="33" spans="1:47" s="22" customFormat="1">
      <c r="A33" s="59"/>
      <c r="B33" s="69" t="str">
        <f t="shared" si="4"/>
        <v/>
      </c>
      <c r="C33" s="61" t="str">
        <f t="shared" si="5"/>
        <v/>
      </c>
      <c r="D33" s="61" t="str">
        <f t="shared" si="6"/>
        <v/>
      </c>
      <c r="E33" s="57" t="str">
        <f t="shared" si="7"/>
        <v/>
      </c>
      <c r="F33" s="57" t="str">
        <f t="shared" si="8"/>
        <v/>
      </c>
      <c r="G33" s="57" t="str">
        <f t="shared" si="9"/>
        <v/>
      </c>
      <c r="H33" s="59" t="str">
        <f t="shared" si="10"/>
        <v/>
      </c>
      <c r="I33" s="59" t="str">
        <f t="shared" si="11"/>
        <v/>
      </c>
      <c r="J33" s="57"/>
      <c r="K33" s="171" t="str">
        <f>IF($G33="","",IF(VLOOKUP($G33,'精肉企画書（写し）'!$D$4:$V$22,19,FALSE)="Ｃ",$L$1,IF(VLOOKUP($G33,'精肉企画書（写し）'!$D$4:$V$22,19,FALSE)="Ｆ",$N$1,"")))</f>
        <v/>
      </c>
      <c r="L33" s="171"/>
      <c r="M33" s="60" t="str">
        <f>IF(J33="","",PRODUCT(VLOOKUP(G33,'精肉企画書（写し）'!$D$4:$AR$26,41,0),J33/1000))</f>
        <v/>
      </c>
      <c r="N33" s="170" t="str">
        <f t="shared" si="12"/>
        <v/>
      </c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2" t="str">
        <f>IF(ISBLANK($G33),"",IF(ISERROR(VLOOKUP($G33,'精肉企画書（写し）'!$D$4:$AA$21,20,FALSE)),"",VLOOKUP($G33,'精肉企画書（写し）'!$D$4:$AA$21,20,FALSE)))</f>
        <v/>
      </c>
      <c r="AT33" s="93"/>
      <c r="AU33" s="94"/>
    </row>
    <row r="34" spans="1:47" s="22" customFormat="1">
      <c r="A34" s="59"/>
      <c r="B34" s="69" t="str">
        <f t="shared" si="4"/>
        <v/>
      </c>
      <c r="C34" s="61" t="str">
        <f t="shared" si="5"/>
        <v/>
      </c>
      <c r="D34" s="61" t="str">
        <f t="shared" si="6"/>
        <v/>
      </c>
      <c r="E34" s="57" t="str">
        <f t="shared" si="7"/>
        <v/>
      </c>
      <c r="F34" s="57" t="str">
        <f t="shared" si="8"/>
        <v/>
      </c>
      <c r="G34" s="57" t="str">
        <f t="shared" si="9"/>
        <v/>
      </c>
      <c r="H34" s="59" t="str">
        <f t="shared" si="10"/>
        <v/>
      </c>
      <c r="I34" s="59" t="str">
        <f t="shared" si="11"/>
        <v/>
      </c>
      <c r="J34" s="57"/>
      <c r="K34" s="171" t="str">
        <f>IF($G34="","",IF(VLOOKUP($G34,'精肉企画書（写し）'!$D$4:$V$22,19,FALSE)="Ｃ",$L$1,IF(VLOOKUP($G34,'精肉企画書（写し）'!$D$4:$V$22,19,FALSE)="Ｆ",$N$1,"")))</f>
        <v/>
      </c>
      <c r="L34" s="171"/>
      <c r="M34" s="60" t="str">
        <f>IF(J34="","",PRODUCT(VLOOKUP(G34,'精肉企画書（写し）'!$D$4:$AR$26,41,0),J34/1000))</f>
        <v/>
      </c>
      <c r="N34" s="170" t="str">
        <f t="shared" si="12"/>
        <v/>
      </c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2" t="str">
        <f>IF(ISBLANK($G34),"",IF(ISERROR(VLOOKUP($G34,'精肉企画書（写し）'!$D$4:$AA$21,20,FALSE)),"",VLOOKUP($G34,'精肉企画書（写し）'!$D$4:$AA$21,20,FALSE)))</f>
        <v/>
      </c>
      <c r="AT34" s="93"/>
      <c r="AU34" s="94"/>
    </row>
    <row r="35" spans="1:47" s="22" customFormat="1">
      <c r="A35" s="59"/>
      <c r="B35" s="69" t="str">
        <f t="shared" si="4"/>
        <v/>
      </c>
      <c r="C35" s="61" t="str">
        <f t="shared" si="5"/>
        <v/>
      </c>
      <c r="D35" s="61" t="str">
        <f t="shared" si="6"/>
        <v/>
      </c>
      <c r="E35" s="57" t="str">
        <f t="shared" si="7"/>
        <v/>
      </c>
      <c r="F35" s="57" t="str">
        <f t="shared" si="8"/>
        <v/>
      </c>
      <c r="G35" s="57" t="str">
        <f t="shared" si="9"/>
        <v/>
      </c>
      <c r="H35" s="59" t="str">
        <f t="shared" si="10"/>
        <v/>
      </c>
      <c r="I35" s="59" t="str">
        <f t="shared" si="11"/>
        <v/>
      </c>
      <c r="J35" s="57"/>
      <c r="K35" s="171" t="str">
        <f>IF($G35="","",IF(VLOOKUP($G35,'精肉企画書（写し）'!$D$4:$V$22,19,FALSE)="Ｃ",$L$1,IF(VLOOKUP($G35,'精肉企画書（写し）'!$D$4:$V$22,19,FALSE)="Ｆ",$N$1,"")))</f>
        <v/>
      </c>
      <c r="L35" s="171"/>
      <c r="M35" s="60" t="str">
        <f>IF(J35="","",PRODUCT(VLOOKUP(G35,'精肉企画書（写し）'!$D$4:$AR$26,41,0),J35/1000))</f>
        <v/>
      </c>
      <c r="N35" s="170" t="str">
        <f t="shared" si="12"/>
        <v/>
      </c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2" t="str">
        <f>IF(ISBLANK($G35),"",IF(ISERROR(VLOOKUP($G35,'精肉企画書（写し）'!$D$4:$AA$21,20,FALSE)),"",VLOOKUP($G35,'精肉企画書（写し）'!$D$4:$AA$21,20,FALSE)))</f>
        <v/>
      </c>
      <c r="AT35" s="93"/>
      <c r="AU35" s="94"/>
    </row>
    <row r="36" spans="1:47">
      <c r="M36" s="28"/>
    </row>
  </sheetData>
  <protectedRanges>
    <protectedRange sqref="O4:O19 P4:AR18" name="範囲3_1_1"/>
  </protectedRanges>
  <phoneticPr fontId="3"/>
  <dataValidations count="1">
    <dataValidation imeMode="hiragana" allowBlank="1" showInputMessage="1" showErrorMessage="1" sqref="AS26:AS35 AS4:AS23 G4:I23" xr:uid="{00000000-0002-0000-0500-000000000000}"/>
  </dataValidations>
  <pageMargins left="0.34" right="0.46" top="1" bottom="1" header="0.51200000000000001" footer="0.51200000000000001"/>
  <pageSetup paperSize="9" scale="55" orientation="landscape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36"/>
  <sheetViews>
    <sheetView zoomScale="75" workbookViewId="0">
      <selection activeCell="L15" sqref="L15"/>
    </sheetView>
  </sheetViews>
  <sheetFormatPr defaultRowHeight="13.5"/>
  <cols>
    <col min="1" max="1" width="3.375" customWidth="1"/>
    <col min="2" max="2" width="7.75" style="70" customWidth="1"/>
    <col min="3" max="4" width="2.625" customWidth="1"/>
    <col min="5" max="5" width="6.375" customWidth="1"/>
    <col min="6" max="6" width="8.125" customWidth="1"/>
    <col min="7" max="7" width="7.75" customWidth="1"/>
    <col min="8" max="8" width="28.875" customWidth="1"/>
    <col min="9" max="9" width="5.25" customWidth="1"/>
    <col min="10" max="10" width="5.625" customWidth="1"/>
    <col min="11" max="11" width="10.5" customWidth="1"/>
    <col min="12" max="12" width="12.625" customWidth="1"/>
    <col min="13" max="13" width="8.375" customWidth="1"/>
    <col min="14" max="14" width="13.625" customWidth="1"/>
    <col min="15" max="44" width="12.625" customWidth="1"/>
    <col min="45" max="45" width="12" customWidth="1"/>
    <col min="46" max="46" width="7.75" style="21" customWidth="1"/>
    <col min="47" max="47" width="14.5" customWidth="1"/>
    <col min="50" max="50" width="27.125" customWidth="1"/>
    <col min="51" max="51" width="18.125" customWidth="1"/>
  </cols>
  <sheetData>
    <row r="1" spans="1:51" s="114" customFormat="1" ht="21" customHeight="1" thickTop="1" thickBot="1">
      <c r="A1" s="74" t="s">
        <v>7</v>
      </c>
      <c r="B1" s="75"/>
      <c r="C1" s="76"/>
      <c r="D1" s="77"/>
      <c r="E1" s="76"/>
      <c r="F1" s="190">
        <f>'精肉企画書（写し）'!$T$1</f>
        <v>45719</v>
      </c>
      <c r="G1" s="175" t="str">
        <f>IF(L1="","",TEXT(WEEKDAY(L1,1),"aaa"))</f>
        <v>木</v>
      </c>
      <c r="H1" s="176" t="s">
        <v>54</v>
      </c>
      <c r="I1" s="76"/>
      <c r="J1" s="74"/>
      <c r="K1" s="73" t="s">
        <v>55</v>
      </c>
      <c r="L1" s="174">
        <f>月曜日!L1+4</f>
        <v>45736</v>
      </c>
      <c r="M1" s="55" t="s">
        <v>56</v>
      </c>
      <c r="N1" s="113">
        <f>SUM(L1-1)</f>
        <v>45735</v>
      </c>
      <c r="AT1" s="115"/>
    </row>
    <row r="2" spans="1:51" s="52" customFormat="1" ht="41.25" customHeight="1" thickTop="1" thickBot="1">
      <c r="A2" s="80" t="s">
        <v>18</v>
      </c>
      <c r="B2" s="81" t="s">
        <v>0</v>
      </c>
      <c r="C2" s="82" t="s">
        <v>52</v>
      </c>
      <c r="D2" s="82" t="s">
        <v>53</v>
      </c>
      <c r="E2" s="83" t="s">
        <v>1</v>
      </c>
      <c r="F2" s="84" t="s">
        <v>14</v>
      </c>
      <c r="G2" s="85" t="s">
        <v>2</v>
      </c>
      <c r="H2" s="85" t="s">
        <v>3</v>
      </c>
      <c r="I2" s="86" t="s">
        <v>9</v>
      </c>
      <c r="J2" s="84" t="s">
        <v>17</v>
      </c>
      <c r="K2" s="84" t="s">
        <v>15</v>
      </c>
      <c r="L2" s="84" t="s">
        <v>8</v>
      </c>
      <c r="M2" s="87" t="s">
        <v>5</v>
      </c>
      <c r="N2" s="183" t="s">
        <v>135</v>
      </c>
      <c r="O2" s="101" t="s">
        <v>26</v>
      </c>
      <c r="P2" s="101" t="s">
        <v>27</v>
      </c>
      <c r="Q2" s="101" t="s">
        <v>28</v>
      </c>
      <c r="R2" s="101" t="s">
        <v>29</v>
      </c>
      <c r="S2" s="101" t="s">
        <v>30</v>
      </c>
      <c r="T2" s="101" t="s">
        <v>31</v>
      </c>
      <c r="U2" s="101" t="s">
        <v>32</v>
      </c>
      <c r="V2" s="101" t="s">
        <v>33</v>
      </c>
      <c r="W2" s="101" t="s">
        <v>34</v>
      </c>
      <c r="X2" s="101" t="s">
        <v>35</v>
      </c>
      <c r="Y2" s="101" t="s">
        <v>36</v>
      </c>
      <c r="Z2" s="101" t="s">
        <v>37</v>
      </c>
      <c r="AA2" s="101" t="s">
        <v>38</v>
      </c>
      <c r="AB2" s="101" t="s">
        <v>39</v>
      </c>
      <c r="AC2" s="101" t="s">
        <v>40</v>
      </c>
      <c r="AD2" s="101" t="s">
        <v>41</v>
      </c>
      <c r="AE2" s="101" t="s">
        <v>42</v>
      </c>
      <c r="AF2" s="101" t="s">
        <v>24</v>
      </c>
      <c r="AG2" s="101" t="s">
        <v>25</v>
      </c>
      <c r="AH2" s="101" t="s">
        <v>23</v>
      </c>
      <c r="AI2" s="101" t="s">
        <v>22</v>
      </c>
      <c r="AJ2" s="101" t="s">
        <v>43</v>
      </c>
      <c r="AK2" s="101" t="s">
        <v>44</v>
      </c>
      <c r="AL2" s="101" t="s">
        <v>45</v>
      </c>
      <c r="AM2" s="101" t="s">
        <v>46</v>
      </c>
      <c r="AN2" s="101" t="s">
        <v>47</v>
      </c>
      <c r="AO2" s="101" t="s">
        <v>48</v>
      </c>
      <c r="AP2" s="101" t="s">
        <v>49</v>
      </c>
      <c r="AQ2" s="101" t="s">
        <v>50</v>
      </c>
      <c r="AR2" s="101" t="s">
        <v>51</v>
      </c>
      <c r="AS2" s="102" t="s">
        <v>6</v>
      </c>
      <c r="AT2" s="103" t="s">
        <v>4</v>
      </c>
      <c r="AU2" s="104" t="s">
        <v>11</v>
      </c>
      <c r="AX2" s="52" t="s">
        <v>65</v>
      </c>
      <c r="AY2" s="52" t="s">
        <v>66</v>
      </c>
    </row>
    <row r="3" spans="1:51" s="23" customFormat="1" ht="17.25" hidden="1" customHeight="1">
      <c r="A3" s="24" t="s">
        <v>70</v>
      </c>
      <c r="B3" s="72"/>
      <c r="C3" s="25"/>
      <c r="D3" s="25"/>
      <c r="E3" s="24"/>
      <c r="F3" s="24"/>
      <c r="G3" s="24"/>
      <c r="H3" s="24"/>
      <c r="I3" s="24"/>
      <c r="J3" s="24"/>
      <c r="K3" s="24"/>
      <c r="L3" s="24"/>
      <c r="M3" s="26"/>
      <c r="N3" s="62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6"/>
      <c r="AT3" s="27"/>
      <c r="AU3" s="24"/>
      <c r="AX3" s="32"/>
      <c r="AY3" s="32"/>
    </row>
    <row r="4" spans="1:51" s="38" customFormat="1" ht="16.5" customHeight="1" thickTop="1">
      <c r="A4" s="59">
        <v>1</v>
      </c>
      <c r="B4" s="69">
        <f t="shared" ref="B4:B23" si="0">IF(G4="","",$F$1)</f>
        <v>45719</v>
      </c>
      <c r="C4" s="61">
        <f>IF($G4="","",5)</f>
        <v>5</v>
      </c>
      <c r="D4" s="196" t="str">
        <f>IF(I4="","",TEXT(WEEKDAY($L$1+1,1),"aaa"))</f>
        <v>金</v>
      </c>
      <c r="E4" s="57"/>
      <c r="F4" s="57">
        <f>IF(月曜日!F4="","",月曜日!F4)</f>
        <v>514</v>
      </c>
      <c r="G4" s="58">
        <f>IF(ISBLANK($A4),"",IF(ISERROR(VLOOKUP($A4,'精肉企画書（写し）'!$A$4:$J$100,4,FALSE)),"",VLOOKUP($A4,'精肉企画書（写し）'!$A$4:$J$100,4,FALSE)))</f>
        <v>358483</v>
      </c>
      <c r="H4" s="58" t="str">
        <f>IF(ISBLANK($G4),"",IF(ISERROR(VLOOKUP($G4,'精肉企画書（写し）'!$D$4:$J$100,6,FALSE)),"",VLOOKUP($G4,'精肉企画書（写し）'!$D$4:$J$100,6,FALSE)))</f>
        <v>指定牛ﾁﾙﾄﾞ切落しすき焼用（ﾓﾓ・ｶﾀ・ﾊﾞﾗ）</v>
      </c>
      <c r="I4" s="58" t="str">
        <f>IF(ISBLANK($G4),"",IF(ISERROR(VLOOKUP($G4,'精肉企画書（写し）'!$D$4:$J$100,7,FALSE)),"",VLOOKUP($G4,'精肉企画書（写し）'!$D$4:$J$100,7,FALSE)))</f>
        <v>200g</v>
      </c>
      <c r="J4" s="172">
        <f>IF(G4="","",VLOOKUP(G4,[1]書込!$A$5:$P$53,15,0))</f>
        <v>24</v>
      </c>
      <c r="K4" s="171">
        <f>IF($G4="","",IF(VLOOKUP($G4,'精肉企画書（写し）'!$D$4:$V$100,19,FALSE)="Ｃ",$L$1,IF(VLOOKUP($G4,'精肉企画書（写し）'!$D$4:$V$100,19,FALSE)="Ｆ",$N$1,"")))</f>
        <v>45736</v>
      </c>
      <c r="L4" s="171">
        <f>IF($G4="","",IF(VLOOKUP($G4,'精肉企画書（写し）'!$D$3:$V$100,19,FALSE)="Ｃ",$L$1,""))</f>
        <v>45736</v>
      </c>
      <c r="M4" s="60">
        <f>IF(J4="","",PRODUCT(VLOOKUP(G4,'精肉企画書（写し）'!$D$4:$AR$100,41,0),J4/1000))</f>
        <v>4.8</v>
      </c>
      <c r="N4" s="170" t="str">
        <f>IF(G4="","",CONCATENATE(G4,TEXT(L4,"y"),TEXT(L4,"mmdd")))</f>
        <v>358483250320</v>
      </c>
      <c r="O4" s="206" t="str">
        <f>MIDB(Sheet1!D66,4,10)</f>
        <v>1667729372</v>
      </c>
      <c r="P4" s="206" t="str">
        <f>MIDB(Sheet1!E66,4,10)</f>
        <v>1667729372</v>
      </c>
      <c r="Q4" s="206" t="str">
        <f>MIDB(Sheet1!F66,4,10)</f>
        <v/>
      </c>
      <c r="R4" s="206" t="str">
        <f>MIDB(Sheet1!G66,4,10)</f>
        <v/>
      </c>
      <c r="S4" s="206" t="str">
        <f>MIDB(Sheet1!H66,4,10)</f>
        <v/>
      </c>
      <c r="T4" s="206" t="str">
        <f>MIDB(Sheet1!I66,4,10)</f>
        <v/>
      </c>
      <c r="U4" s="206" t="str">
        <f>MIDB(Sheet1!J66,4,10)</f>
        <v/>
      </c>
      <c r="V4" s="206" t="str">
        <f>MIDB(Sheet1!K66,4,10)</f>
        <v/>
      </c>
      <c r="W4" s="206" t="str">
        <f>MIDB(Sheet1!L66,4,10)</f>
        <v/>
      </c>
      <c r="X4" s="206" t="str">
        <f>MIDB(Sheet1!M66,4,10)</f>
        <v/>
      </c>
      <c r="Y4" s="206" t="str">
        <f>MIDB(Sheet1!N66,4,10)</f>
        <v/>
      </c>
      <c r="Z4" s="206" t="str">
        <f>MIDB(Sheet1!O66,4,10)</f>
        <v/>
      </c>
      <c r="AA4" s="206" t="str">
        <f>MIDB(Sheet1!P66,4,10)</f>
        <v/>
      </c>
      <c r="AB4" s="206" t="str">
        <f>MIDB(Sheet1!Q66,4,10)</f>
        <v/>
      </c>
      <c r="AC4" s="206" t="str">
        <f>MIDB(Sheet1!R66,4,10)</f>
        <v/>
      </c>
      <c r="AD4" s="206" t="str">
        <f>MIDB(Sheet1!S66,4,10)</f>
        <v/>
      </c>
      <c r="AE4" s="206" t="str">
        <f>MIDB(Sheet1!T66,4,10)</f>
        <v/>
      </c>
      <c r="AF4" s="206" t="str">
        <f>MIDB(Sheet1!U66,4,10)</f>
        <v/>
      </c>
      <c r="AG4" s="206" t="str">
        <f>MIDB(Sheet1!V66,4,10)</f>
        <v/>
      </c>
      <c r="AH4" s="206" t="str">
        <f>MIDB(Sheet1!W66,4,10)</f>
        <v/>
      </c>
      <c r="AI4" s="206" t="str">
        <f>MIDB(Sheet1!X66,4,10)</f>
        <v/>
      </c>
      <c r="AJ4" s="206" t="str">
        <f>MIDB(Sheet1!Y66,4,10)</f>
        <v/>
      </c>
      <c r="AK4" s="206" t="str">
        <f>MIDB(Sheet1!Z66,4,10)</f>
        <v/>
      </c>
      <c r="AL4" s="206" t="str">
        <f>MIDB(Sheet1!AA66,4,10)</f>
        <v/>
      </c>
      <c r="AM4" s="206" t="str">
        <f>MIDB(Sheet1!AB66,4,10)</f>
        <v/>
      </c>
      <c r="AN4" s="206" t="str">
        <f>MIDB(Sheet1!AC66,4,10)</f>
        <v/>
      </c>
      <c r="AO4" s="206" t="str">
        <f>MIDB(Sheet1!AD66,4,10)</f>
        <v/>
      </c>
      <c r="AP4" s="206" t="str">
        <f>MIDB(Sheet1!AE66,4,10)</f>
        <v/>
      </c>
      <c r="AQ4" s="206" t="str">
        <f>MIDB(Sheet1!AF66,4,10)</f>
        <v/>
      </c>
      <c r="AR4" s="206" t="str">
        <f>MIDB(Sheet1!AG66,4,10)</f>
        <v/>
      </c>
      <c r="AS4" s="92" t="str">
        <f>IF(ISBLANK($G4),"",IF(ISERROR(VLOOKUP($G4,'精肉企画書（写し）'!$D$4:$AA$21,20,FALSE)),"",VLOOKUP($G4,'精肉企画書（写し）'!$D$4:$AA$21,20,FALSE)))</f>
        <v>コープラスフーズ</v>
      </c>
      <c r="AT4" s="93"/>
      <c r="AU4" s="94"/>
      <c r="AX4" s="53" t="s">
        <v>16</v>
      </c>
      <c r="AY4" s="54" t="s">
        <v>58</v>
      </c>
    </row>
    <row r="5" spans="1:51" s="38" customFormat="1" ht="16.5" customHeight="1">
      <c r="A5" s="59">
        <v>2</v>
      </c>
      <c r="B5" s="69">
        <f t="shared" si="0"/>
        <v>45719</v>
      </c>
      <c r="C5" s="61">
        <f t="shared" ref="C5:C23" si="1">IF($G5="","",5)</f>
        <v>5</v>
      </c>
      <c r="D5" s="196" t="str">
        <f t="shared" ref="D5:D23" si="2">IF(I5="","",TEXT(WEEKDAY($L$1+1,1),"aaa"))</f>
        <v>金</v>
      </c>
      <c r="E5" s="57"/>
      <c r="F5" s="57">
        <f>IF(月曜日!F5="","",月曜日!F5)</f>
        <v>534</v>
      </c>
      <c r="G5" s="58">
        <f>IF(ISBLANK($A5),"",IF(ISERROR(VLOOKUP($A5,'精肉企画書（写し）'!$A$4:$J$100,4,FALSE)),"",VLOOKUP($A5,'精肉企画書（写し）'!$A$4:$J$100,4,FALSE)))</f>
        <v>392217</v>
      </c>
      <c r="H5" s="58" t="str">
        <f>IF(ISBLANK($G5),"",IF(ISERROR(VLOOKUP($G5,'精肉企画書（写し）'!$D$4:$J$100,6,FALSE)),"",VLOOKUP($G5,'精肉企画書（写し）'!$D$4:$J$100,6,FALSE)))</f>
        <v>指定牛すき焼用（ﾓﾓ）</v>
      </c>
      <c r="I5" s="58" t="str">
        <f>IF(ISBLANK($G5),"",IF(ISERROR(VLOOKUP($G5,'精肉企画書（写し）'!$D$4:$J$100,7,FALSE)),"",VLOOKUP($G5,'精肉企画書（写し）'!$D$4:$J$100,7,FALSE)))</f>
        <v>150g</v>
      </c>
      <c r="J5" s="172">
        <f>IF(G5="","",VLOOKUP(G5,[1]書込!$A$5:$P$53,15,0))</f>
        <v>1</v>
      </c>
      <c r="K5" s="171">
        <f>IF($G5="","",IF(VLOOKUP($G5,'精肉企画書（写し）'!$D$4:$V$100,19,FALSE)="Ｃ",$L$1,IF(VLOOKUP($G5,'精肉企画書（写し）'!$D$4:$V$100,19,FALSE)="Ｆ",$N$1,"")))</f>
        <v>45736</v>
      </c>
      <c r="L5" s="171">
        <f>IF($G5="","",IF(VLOOKUP($G5,'精肉企画書（写し）'!$D$3:$V$100,19,FALSE)="Ｃ",$L$1,""))</f>
        <v>45736</v>
      </c>
      <c r="M5" s="60">
        <f>IF(J5="","",PRODUCT(VLOOKUP(G5,'精肉企画書（写し）'!$D$4:$AR$100,41,0),J5/1000))</f>
        <v>0.15</v>
      </c>
      <c r="N5" s="170" t="str">
        <f t="shared" ref="N5:N23" si="3">IF(G5="","",CONCATENATE(G5,TEXT(L5,"y"),TEXT(L5,"mmdd")))</f>
        <v>392217250320</v>
      </c>
      <c r="O5" s="206" t="str">
        <f>MIDB(Sheet1!D67,4,10)</f>
        <v>1667729372</v>
      </c>
      <c r="P5" s="206" t="str">
        <f>MIDB(Sheet1!E67,4,10)</f>
        <v/>
      </c>
      <c r="Q5" s="206" t="str">
        <f>MIDB(Sheet1!F67,4,10)</f>
        <v/>
      </c>
      <c r="R5" s="206" t="str">
        <f>MIDB(Sheet1!G67,4,10)</f>
        <v/>
      </c>
      <c r="S5" s="206" t="str">
        <f>MIDB(Sheet1!H67,4,10)</f>
        <v/>
      </c>
      <c r="T5" s="206" t="str">
        <f>MIDB(Sheet1!I67,4,10)</f>
        <v/>
      </c>
      <c r="U5" s="206" t="str">
        <f>MIDB(Sheet1!J67,4,10)</f>
        <v/>
      </c>
      <c r="V5" s="206" t="str">
        <f>MIDB(Sheet1!K67,4,10)</f>
        <v/>
      </c>
      <c r="W5" s="206" t="str">
        <f>MIDB(Sheet1!L67,4,10)</f>
        <v/>
      </c>
      <c r="X5" s="206" t="str">
        <f>MIDB(Sheet1!M67,4,10)</f>
        <v/>
      </c>
      <c r="Y5" s="206" t="str">
        <f>MIDB(Sheet1!N67,4,10)</f>
        <v/>
      </c>
      <c r="Z5" s="206" t="str">
        <f>MIDB(Sheet1!O67,4,10)</f>
        <v/>
      </c>
      <c r="AA5" s="206" t="str">
        <f>MIDB(Sheet1!P67,4,10)</f>
        <v/>
      </c>
      <c r="AB5" s="206" t="str">
        <f>MIDB(Sheet1!Q67,4,10)</f>
        <v/>
      </c>
      <c r="AC5" s="206" t="str">
        <f>MIDB(Sheet1!R67,4,10)</f>
        <v/>
      </c>
      <c r="AD5" s="206" t="str">
        <f>MIDB(Sheet1!S67,4,10)</f>
        <v/>
      </c>
      <c r="AE5" s="206" t="str">
        <f>MIDB(Sheet1!T67,4,10)</f>
        <v/>
      </c>
      <c r="AF5" s="206" t="str">
        <f>MIDB(Sheet1!U67,4,10)</f>
        <v/>
      </c>
      <c r="AG5" s="206" t="str">
        <f>MIDB(Sheet1!V67,4,10)</f>
        <v/>
      </c>
      <c r="AH5" s="206" t="str">
        <f>MIDB(Sheet1!W67,4,10)</f>
        <v/>
      </c>
      <c r="AI5" s="206" t="str">
        <f>MIDB(Sheet1!X67,4,10)</f>
        <v/>
      </c>
      <c r="AJ5" s="206" t="str">
        <f>MIDB(Sheet1!Y67,4,10)</f>
        <v/>
      </c>
      <c r="AK5" s="206" t="str">
        <f>MIDB(Sheet1!Z67,4,10)</f>
        <v/>
      </c>
      <c r="AL5" s="206" t="str">
        <f>MIDB(Sheet1!AA67,4,10)</f>
        <v/>
      </c>
      <c r="AM5" s="206" t="str">
        <f>MIDB(Sheet1!AB67,4,10)</f>
        <v/>
      </c>
      <c r="AN5" s="206" t="str">
        <f>MIDB(Sheet1!AC67,4,10)</f>
        <v/>
      </c>
      <c r="AO5" s="206" t="str">
        <f>MIDB(Sheet1!AD67,4,10)</f>
        <v/>
      </c>
      <c r="AP5" s="206" t="str">
        <f>MIDB(Sheet1!AE67,4,10)</f>
        <v/>
      </c>
      <c r="AQ5" s="206" t="str">
        <f>MIDB(Sheet1!AF67,4,10)</f>
        <v/>
      </c>
      <c r="AR5" s="206" t="str">
        <f>MIDB(Sheet1!AG67,4,10)</f>
        <v/>
      </c>
      <c r="AS5" s="92" t="str">
        <f>IF(ISBLANK($G5),"",IF(ISERROR(VLOOKUP($G5,'精肉企画書（写し）'!$D$4:$AA$21,20,FALSE)),"",VLOOKUP($G5,'精肉企画書（写し）'!$D$4:$AA$21,20,FALSE)))</f>
        <v>コープラスフーズ</v>
      </c>
      <c r="AT5" s="93"/>
      <c r="AU5" s="94"/>
      <c r="AX5" s="53" t="s">
        <v>21</v>
      </c>
      <c r="AY5" s="54" t="s">
        <v>59</v>
      </c>
    </row>
    <row r="6" spans="1:51" s="38" customFormat="1" ht="16.5" customHeight="1">
      <c r="A6" s="59">
        <v>3</v>
      </c>
      <c r="B6" s="69">
        <f t="shared" si="0"/>
        <v>45719</v>
      </c>
      <c r="C6" s="61">
        <f t="shared" si="1"/>
        <v>5</v>
      </c>
      <c r="D6" s="196" t="str">
        <f t="shared" si="2"/>
        <v>金</v>
      </c>
      <c r="E6" s="57"/>
      <c r="F6" s="57">
        <f>IF(月曜日!F6="","",月曜日!F6)</f>
        <v>6</v>
      </c>
      <c r="G6" s="58">
        <f>IF(ISBLANK($A6),"",IF(ISERROR(VLOOKUP($A6,'精肉企画書（写し）'!$A$4:$J$100,4,FALSE)),"",VLOOKUP($A6,'精肉企画書（写し）'!$A$4:$J$100,4,FALSE)))</f>
        <v>309262</v>
      </c>
      <c r="H6" s="58" t="str">
        <f>IF(ISBLANK($G6),"",IF(ISERROR(VLOOKUP($G6,'精肉企画書（写し）'!$D$4:$J$100,6,FALSE)),"",VLOOKUP($G6,'精肉企画書（写し）'!$D$4:$J$100,6,FALSE)))</f>
        <v>国産牛ﾁﾙﾄﾞこまぎれ</v>
      </c>
      <c r="I6" s="58" t="str">
        <f>IF(ISBLANK($G6),"",IF(ISERROR(VLOOKUP($G6,'精肉企画書（写し）'!$D$4:$J$100,7,FALSE)),"",VLOOKUP($G6,'精肉企画書（写し）'!$D$4:$J$100,7,FALSE)))</f>
        <v>200ｇ</v>
      </c>
      <c r="J6" s="172">
        <f>IF(G6="","",VLOOKUP(G6,[1]書込!$A$5:$P$53,15,0))</f>
        <v>122</v>
      </c>
      <c r="K6" s="171">
        <f>IF($G6="","",IF(VLOOKUP($G6,'精肉企画書（写し）'!$D$4:$V$100,19,FALSE)="Ｃ",$L$1,IF(VLOOKUP($G6,'精肉企画書（写し）'!$D$4:$V$100,19,FALSE)="Ｆ",$N$1,"")))</f>
        <v>45736</v>
      </c>
      <c r="L6" s="171">
        <f>IF($G6="","",IF(VLOOKUP($G6,'精肉企画書（写し）'!$D$3:$V$100,19,FALSE)="Ｃ",$L$1,""))</f>
        <v>45736</v>
      </c>
      <c r="M6" s="60">
        <f>IF(J6="","",PRODUCT(VLOOKUP(G6,'精肉企画書（写し）'!$D$4:$AR$100,41,0),J6/1000))</f>
        <v>24.4</v>
      </c>
      <c r="N6" s="170" t="str">
        <f t="shared" si="3"/>
        <v>309262250320</v>
      </c>
      <c r="O6" s="206" t="str">
        <f>MIDB(Sheet1!D68,4,10)</f>
        <v>1462820793</v>
      </c>
      <c r="P6" s="206" t="str">
        <f>MIDB(Sheet1!E68,4,10)</f>
        <v>1690448523</v>
      </c>
      <c r="Q6" s="206" t="str">
        <f>MIDB(Sheet1!F68,4,10)</f>
        <v>1690501693</v>
      </c>
      <c r="R6" s="206" t="str">
        <f>MIDB(Sheet1!G68,4,10)</f>
        <v>1483419495</v>
      </c>
      <c r="S6" s="206" t="str">
        <f>MIDB(Sheet1!H68,4,10)</f>
        <v/>
      </c>
      <c r="T6" s="206" t="str">
        <f>MIDB(Sheet1!I68,4,10)</f>
        <v/>
      </c>
      <c r="U6" s="206" t="str">
        <f>MIDB(Sheet1!J68,4,10)</f>
        <v/>
      </c>
      <c r="V6" s="206" t="str">
        <f>MIDB(Sheet1!K68,4,10)</f>
        <v/>
      </c>
      <c r="W6" s="206" t="str">
        <f>MIDB(Sheet1!L68,4,10)</f>
        <v/>
      </c>
      <c r="X6" s="206" t="str">
        <f>MIDB(Sheet1!M68,4,10)</f>
        <v/>
      </c>
      <c r="Y6" s="206" t="str">
        <f>MIDB(Sheet1!N68,4,10)</f>
        <v/>
      </c>
      <c r="Z6" s="206" t="str">
        <f>MIDB(Sheet1!O68,4,10)</f>
        <v/>
      </c>
      <c r="AA6" s="206" t="str">
        <f>MIDB(Sheet1!P68,4,10)</f>
        <v/>
      </c>
      <c r="AB6" s="206" t="str">
        <f>MIDB(Sheet1!Q68,4,10)</f>
        <v/>
      </c>
      <c r="AC6" s="206" t="str">
        <f>MIDB(Sheet1!R68,4,10)</f>
        <v/>
      </c>
      <c r="AD6" s="206" t="str">
        <f>MIDB(Sheet1!S68,4,10)</f>
        <v/>
      </c>
      <c r="AE6" s="206" t="str">
        <f>MIDB(Sheet1!T68,4,10)</f>
        <v/>
      </c>
      <c r="AF6" s="206" t="str">
        <f>MIDB(Sheet1!U68,4,10)</f>
        <v/>
      </c>
      <c r="AG6" s="206" t="str">
        <f>MIDB(Sheet1!V68,4,10)</f>
        <v/>
      </c>
      <c r="AH6" s="206" t="str">
        <f>MIDB(Sheet1!W68,4,10)</f>
        <v/>
      </c>
      <c r="AI6" s="206" t="str">
        <f>MIDB(Sheet1!X68,4,10)</f>
        <v/>
      </c>
      <c r="AJ6" s="206" t="str">
        <f>MIDB(Sheet1!Y68,4,10)</f>
        <v/>
      </c>
      <c r="AK6" s="206" t="str">
        <f>MIDB(Sheet1!Z68,4,10)</f>
        <v/>
      </c>
      <c r="AL6" s="206" t="str">
        <f>MIDB(Sheet1!AA68,4,10)</f>
        <v/>
      </c>
      <c r="AM6" s="206" t="str">
        <f>MIDB(Sheet1!AB68,4,10)</f>
        <v/>
      </c>
      <c r="AN6" s="206" t="str">
        <f>MIDB(Sheet1!AC68,4,10)</f>
        <v/>
      </c>
      <c r="AO6" s="206" t="str">
        <f>MIDB(Sheet1!AD68,4,10)</f>
        <v/>
      </c>
      <c r="AP6" s="206" t="str">
        <f>MIDB(Sheet1!AE68,4,10)</f>
        <v/>
      </c>
      <c r="AQ6" s="206" t="str">
        <f>MIDB(Sheet1!AF68,4,10)</f>
        <v/>
      </c>
      <c r="AR6" s="206" t="str">
        <f>MIDB(Sheet1!AG68,4,10)</f>
        <v/>
      </c>
      <c r="AS6" s="92" t="str">
        <f>IF(ISBLANK($G6),"",IF(ISERROR(VLOOKUP($G6,'精肉企画書（写し）'!$D$4:$AA$21,20,FALSE)),"",VLOOKUP($G6,'精肉企画書（写し）'!$D$4:$AA$21,20,FALSE)))</f>
        <v>コープラスフーズ</v>
      </c>
      <c r="AT6" s="93"/>
      <c r="AU6" s="94"/>
      <c r="AX6" s="53" t="s">
        <v>57</v>
      </c>
      <c r="AY6" s="54" t="s">
        <v>60</v>
      </c>
    </row>
    <row r="7" spans="1:51" s="38" customFormat="1" ht="16.5" customHeight="1">
      <c r="A7" s="59">
        <v>4</v>
      </c>
      <c r="B7" s="69">
        <f t="shared" si="0"/>
        <v>45719</v>
      </c>
      <c r="C7" s="61">
        <f t="shared" si="1"/>
        <v>5</v>
      </c>
      <c r="D7" s="196" t="str">
        <f t="shared" si="2"/>
        <v>金</v>
      </c>
      <c r="E7" s="57"/>
      <c r="F7" s="57">
        <f>IF(月曜日!F7="","",月曜日!F7)</f>
        <v>520</v>
      </c>
      <c r="G7" s="58">
        <f>IF(ISBLANK($A7),"",IF(ISERROR(VLOOKUP($A7,'精肉企画書（写し）'!$A$4:$J$100,4,FALSE)),"",VLOOKUP($A7,'精肉企画書（写し）'!$A$4:$J$100,4,FALSE)))</f>
        <v>320888</v>
      </c>
      <c r="H7" s="58" t="str">
        <f>IF(ISBLANK($G7),"",IF(ISERROR(VLOOKUP($G7,'精肉企画書（写し）'!$D$4:$J$100,6,FALSE)),"",VLOOKUP($G7,'精肉企画書（写し）'!$D$4:$J$100,6,FALSE)))</f>
        <v>指定牛切落し（ﾓﾓ）</v>
      </c>
      <c r="I7" s="58" t="str">
        <f>IF(ISBLANK($G7),"",IF(ISERROR(VLOOKUP($G7,'精肉企画書（写し）'!$D$4:$J$100,7,FALSE)),"",VLOOKUP($G7,'精肉企画書（写し）'!$D$4:$J$100,7,FALSE)))</f>
        <v>150g</v>
      </c>
      <c r="J7" s="172">
        <f>IF(G7="","",VLOOKUP(G7,[1]書込!$A$5:$P$53,15,0))</f>
        <v>27</v>
      </c>
      <c r="K7" s="171">
        <f>IF($G7="","",IF(VLOOKUP($G7,'精肉企画書（写し）'!$D$4:$V$100,19,FALSE)="Ｃ",$L$1,IF(VLOOKUP($G7,'精肉企画書（写し）'!$D$4:$V$100,19,FALSE)="Ｆ",$N$1,"")))</f>
        <v>45736</v>
      </c>
      <c r="L7" s="171">
        <f>IF($G7="","",IF(VLOOKUP($G7,'精肉企画書（写し）'!$D$3:$V$100,19,FALSE)="Ｃ",$L$1,""))</f>
        <v>45736</v>
      </c>
      <c r="M7" s="60">
        <f>IF(J7="","",PRODUCT(VLOOKUP(G7,'精肉企画書（写し）'!$D$4:$AR$100,41,0),J7/1000))</f>
        <v>4.05</v>
      </c>
      <c r="N7" s="170" t="str">
        <f t="shared" si="3"/>
        <v>320888250320</v>
      </c>
      <c r="O7" s="206" t="str">
        <f>MIDB(Sheet1!D69,4,10)</f>
        <v>1667729372</v>
      </c>
      <c r="P7" s="206" t="str">
        <f>MIDB(Sheet1!E69,4,10)</f>
        <v/>
      </c>
      <c r="Q7" s="206" t="str">
        <f>MIDB(Sheet1!F69,4,10)</f>
        <v/>
      </c>
      <c r="R7" s="206" t="str">
        <f>MIDB(Sheet1!G69,4,10)</f>
        <v/>
      </c>
      <c r="S7" s="206" t="str">
        <f>MIDB(Sheet1!H69,4,10)</f>
        <v/>
      </c>
      <c r="T7" s="206" t="str">
        <f>MIDB(Sheet1!I69,4,10)</f>
        <v/>
      </c>
      <c r="U7" s="206" t="str">
        <f>MIDB(Sheet1!J69,4,10)</f>
        <v/>
      </c>
      <c r="V7" s="206" t="str">
        <f>MIDB(Sheet1!K69,4,10)</f>
        <v/>
      </c>
      <c r="W7" s="206" t="str">
        <f>MIDB(Sheet1!L69,4,10)</f>
        <v/>
      </c>
      <c r="X7" s="206" t="str">
        <f>MIDB(Sheet1!M69,4,10)</f>
        <v/>
      </c>
      <c r="Y7" s="206" t="str">
        <f>MIDB(Sheet1!N69,4,10)</f>
        <v/>
      </c>
      <c r="Z7" s="206" t="str">
        <f>MIDB(Sheet1!O69,4,10)</f>
        <v/>
      </c>
      <c r="AA7" s="206" t="str">
        <f>MIDB(Sheet1!P69,4,10)</f>
        <v/>
      </c>
      <c r="AB7" s="206" t="str">
        <f>MIDB(Sheet1!Q69,4,10)</f>
        <v/>
      </c>
      <c r="AC7" s="206" t="str">
        <f>MIDB(Sheet1!R69,4,10)</f>
        <v/>
      </c>
      <c r="AD7" s="206" t="str">
        <f>MIDB(Sheet1!S69,4,10)</f>
        <v/>
      </c>
      <c r="AE7" s="206" t="str">
        <f>MIDB(Sheet1!T69,4,10)</f>
        <v/>
      </c>
      <c r="AF7" s="206" t="str">
        <f>MIDB(Sheet1!U69,4,10)</f>
        <v/>
      </c>
      <c r="AG7" s="206" t="str">
        <f>MIDB(Sheet1!V69,4,10)</f>
        <v/>
      </c>
      <c r="AH7" s="206" t="str">
        <f>MIDB(Sheet1!W69,4,10)</f>
        <v/>
      </c>
      <c r="AI7" s="206" t="str">
        <f>MIDB(Sheet1!X69,4,10)</f>
        <v/>
      </c>
      <c r="AJ7" s="206" t="str">
        <f>MIDB(Sheet1!Y69,4,10)</f>
        <v/>
      </c>
      <c r="AK7" s="206" t="str">
        <f>MIDB(Sheet1!Z69,4,10)</f>
        <v/>
      </c>
      <c r="AL7" s="206" t="str">
        <f>MIDB(Sheet1!AA69,4,10)</f>
        <v/>
      </c>
      <c r="AM7" s="206" t="str">
        <f>MIDB(Sheet1!AB69,4,10)</f>
        <v/>
      </c>
      <c r="AN7" s="206" t="str">
        <f>MIDB(Sheet1!AC69,4,10)</f>
        <v/>
      </c>
      <c r="AO7" s="206" t="str">
        <f>MIDB(Sheet1!AD69,4,10)</f>
        <v/>
      </c>
      <c r="AP7" s="206" t="str">
        <f>MIDB(Sheet1!AE69,4,10)</f>
        <v/>
      </c>
      <c r="AQ7" s="206" t="str">
        <f>MIDB(Sheet1!AF69,4,10)</f>
        <v/>
      </c>
      <c r="AR7" s="206" t="str">
        <f>MIDB(Sheet1!AG69,4,10)</f>
        <v/>
      </c>
      <c r="AS7" s="92" t="str">
        <f>IF(ISBLANK($G7),"",IF(ISERROR(VLOOKUP($G7,'精肉企画書（写し）'!$D$4:$AA$21,20,FALSE)),"",VLOOKUP($G7,'精肉企画書（写し）'!$D$4:$AA$21,20,FALSE)))</f>
        <v>コープラスフーズ</v>
      </c>
      <c r="AT7" s="93"/>
      <c r="AU7" s="94"/>
      <c r="AX7" s="53" t="s">
        <v>20</v>
      </c>
      <c r="AY7" s="54">
        <v>305773</v>
      </c>
    </row>
    <row r="8" spans="1:51" s="38" customFormat="1">
      <c r="A8" s="59">
        <v>5</v>
      </c>
      <c r="B8" s="69">
        <f t="shared" si="0"/>
        <v>45719</v>
      </c>
      <c r="C8" s="61">
        <f t="shared" si="1"/>
        <v>5</v>
      </c>
      <c r="D8" s="196" t="str">
        <f t="shared" si="2"/>
        <v>金</v>
      </c>
      <c r="E8" s="57"/>
      <c r="F8" s="57">
        <f>IF(月曜日!F8="","",月曜日!F8)</f>
        <v>517</v>
      </c>
      <c r="G8" s="58">
        <f>IF(ISBLANK($A8),"",IF(ISERROR(VLOOKUP($A8,'精肉企画書（写し）'!$A$4:$J$100,4,FALSE)),"",VLOOKUP($A8,'精肉企画書（写し）'!$A$4:$J$100,4,FALSE)))</f>
        <v>391970</v>
      </c>
      <c r="H8" s="58" t="str">
        <f>IF(ISBLANK($G8),"",IF(ISERROR(VLOOKUP($G8,'精肉企画書（写し）'!$D$4:$J$100,6,FALSE)),"",VLOOKUP($G8,'精肉企画書（写し）'!$D$4:$J$100,6,FALSE)))</f>
        <v>国産牛切落し（ﾓﾓ）</v>
      </c>
      <c r="I8" s="58" t="str">
        <f>IF(ISBLANK($G8),"",IF(ISERROR(VLOOKUP($G8,'精肉企画書（写し）'!$D$4:$J$100,7,FALSE)),"",VLOOKUP($G8,'精肉企画書（写し）'!$D$4:$J$100,7,FALSE)))</f>
        <v>150g</v>
      </c>
      <c r="J8" s="172">
        <f>IF(G8="","",VLOOKUP(G8,[1]書込!$A$5:$P$53,15,0))</f>
        <v>26</v>
      </c>
      <c r="K8" s="171">
        <f>IF($G8="","",IF(VLOOKUP($G8,'精肉企画書（写し）'!$D$4:$V$100,19,FALSE)="Ｃ",$L$1,IF(VLOOKUP($G8,'精肉企画書（写し）'!$D$4:$V$100,19,FALSE)="Ｆ",$N$1,"")))</f>
        <v>45736</v>
      </c>
      <c r="L8" s="171">
        <f>IF($G8="","",IF(VLOOKUP($G8,'精肉企画書（写し）'!$D$3:$V$100,19,FALSE)="Ｃ",$L$1,""))</f>
        <v>45736</v>
      </c>
      <c r="M8" s="60">
        <f>IF(J8="","",PRODUCT(VLOOKUP(G8,'精肉企画書（写し）'!$D$4:$AR$100,41,0),J8/1000))</f>
        <v>3.9</v>
      </c>
      <c r="N8" s="170" t="str">
        <f t="shared" si="3"/>
        <v>391970250320</v>
      </c>
      <c r="O8" s="206" t="str">
        <f>MIDB(Sheet1!D70,4,10)</f>
        <v>1528917146</v>
      </c>
      <c r="P8" s="206" t="str">
        <f>MIDB(Sheet1!E70,4,10)</f>
        <v/>
      </c>
      <c r="Q8" s="206" t="str">
        <f>MIDB(Sheet1!F70,4,10)</f>
        <v/>
      </c>
      <c r="R8" s="206" t="str">
        <f>MIDB(Sheet1!G70,4,10)</f>
        <v/>
      </c>
      <c r="S8" s="206" t="str">
        <f>MIDB(Sheet1!H70,4,10)</f>
        <v/>
      </c>
      <c r="T8" s="206" t="str">
        <f>MIDB(Sheet1!I70,4,10)</f>
        <v/>
      </c>
      <c r="U8" s="206" t="str">
        <f>MIDB(Sheet1!J70,4,10)</f>
        <v/>
      </c>
      <c r="V8" s="206" t="str">
        <f>MIDB(Sheet1!K70,4,10)</f>
        <v/>
      </c>
      <c r="W8" s="206" t="str">
        <f>MIDB(Sheet1!L70,4,10)</f>
        <v/>
      </c>
      <c r="X8" s="206" t="str">
        <f>MIDB(Sheet1!M70,4,10)</f>
        <v/>
      </c>
      <c r="Y8" s="206" t="str">
        <f>MIDB(Sheet1!N70,4,10)</f>
        <v/>
      </c>
      <c r="Z8" s="206" t="str">
        <f>MIDB(Sheet1!O70,4,10)</f>
        <v/>
      </c>
      <c r="AA8" s="206" t="str">
        <f>MIDB(Sheet1!P70,4,10)</f>
        <v/>
      </c>
      <c r="AB8" s="206" t="str">
        <f>MIDB(Sheet1!Q70,4,10)</f>
        <v/>
      </c>
      <c r="AC8" s="206" t="str">
        <f>MIDB(Sheet1!R70,4,10)</f>
        <v/>
      </c>
      <c r="AD8" s="206" t="str">
        <f>MIDB(Sheet1!S70,4,10)</f>
        <v/>
      </c>
      <c r="AE8" s="206" t="str">
        <f>MIDB(Sheet1!T70,4,10)</f>
        <v/>
      </c>
      <c r="AF8" s="206" t="str">
        <f>MIDB(Sheet1!U70,4,10)</f>
        <v/>
      </c>
      <c r="AG8" s="206" t="str">
        <f>MIDB(Sheet1!V70,4,10)</f>
        <v/>
      </c>
      <c r="AH8" s="206" t="str">
        <f>MIDB(Sheet1!W70,4,10)</f>
        <v/>
      </c>
      <c r="AI8" s="206" t="str">
        <f>MIDB(Sheet1!X70,4,10)</f>
        <v/>
      </c>
      <c r="AJ8" s="206" t="str">
        <f>MIDB(Sheet1!Y70,4,10)</f>
        <v/>
      </c>
      <c r="AK8" s="206" t="str">
        <f>MIDB(Sheet1!Z70,4,10)</f>
        <v/>
      </c>
      <c r="AL8" s="206" t="str">
        <f>MIDB(Sheet1!AA70,4,10)</f>
        <v/>
      </c>
      <c r="AM8" s="206" t="str">
        <f>MIDB(Sheet1!AB70,4,10)</f>
        <v/>
      </c>
      <c r="AN8" s="206" t="str">
        <f>MIDB(Sheet1!AC70,4,10)</f>
        <v/>
      </c>
      <c r="AO8" s="206" t="str">
        <f>MIDB(Sheet1!AD70,4,10)</f>
        <v/>
      </c>
      <c r="AP8" s="206" t="str">
        <f>MIDB(Sheet1!AE70,4,10)</f>
        <v/>
      </c>
      <c r="AQ8" s="206" t="str">
        <f>MIDB(Sheet1!AF70,4,10)</f>
        <v/>
      </c>
      <c r="AR8" s="206" t="str">
        <f>MIDB(Sheet1!AG70,4,10)</f>
        <v/>
      </c>
      <c r="AS8" s="92" t="str">
        <f>IF(ISBLANK($G8),"",IF(ISERROR(VLOOKUP($G8,'精肉企画書（写し）'!$D$4:$AA$21,20,FALSE)),"",VLOOKUP($G8,'精肉企画書（写し）'!$D$4:$AA$21,20,FALSE)))</f>
        <v>コープラスフーズ</v>
      </c>
      <c r="AT8" s="93"/>
      <c r="AU8" s="94"/>
      <c r="AX8" s="53"/>
      <c r="AY8" s="54"/>
    </row>
    <row r="9" spans="1:51" s="38" customFormat="1">
      <c r="A9" s="59">
        <v>6</v>
      </c>
      <c r="B9" s="69">
        <f t="shared" si="0"/>
        <v>45719</v>
      </c>
      <c r="C9" s="61">
        <f t="shared" si="1"/>
        <v>5</v>
      </c>
      <c r="D9" s="196" t="str">
        <f t="shared" si="2"/>
        <v>金</v>
      </c>
      <c r="E9" s="57"/>
      <c r="F9" s="57">
        <f>IF(月曜日!F9="","",月曜日!F9)</f>
        <v>535</v>
      </c>
      <c r="G9" s="58">
        <f>IF(ISBLANK($A9),"",IF(ISERROR(VLOOKUP($A9,'精肉企画書（写し）'!$A$4:$J$100,4,FALSE)),"",VLOOKUP($A9,'精肉企画書（写し）'!$A$4:$J$100,4,FALSE)))</f>
        <v>310003</v>
      </c>
      <c r="H9" s="58" t="str">
        <f>IF(ISBLANK($G9),"",IF(ISERROR(VLOOKUP($G9,'精肉企画書（写し）'!$D$4:$J$100,6,FALSE)),"",VLOOKUP($G9,'精肉企画書（写し）'!$D$4:$J$100,6,FALSE)))</f>
        <v>国産交雑牛（F1）ステーキ用ヒレ</v>
      </c>
      <c r="I9" s="58" t="str">
        <f>IF(ISBLANK($G9),"",IF(ISERROR(VLOOKUP($G9,'精肉企画書（写し）'!$D$4:$J$100,7,FALSE)),"",VLOOKUP($G9,'精肉企画書（写し）'!$D$4:$J$100,7,FALSE)))</f>
        <v>160ｇ（2枚）</v>
      </c>
      <c r="J9" s="172">
        <f>IF(G9="","",VLOOKUP(G9,[1]書込!$A$5:$P$53,15,0))</f>
        <v>19</v>
      </c>
      <c r="K9" s="171">
        <f>IF($G9="","",IF(VLOOKUP($G9,'精肉企画書（写し）'!$D$4:$V$100,19,FALSE)="Ｃ",$L$1,IF(VLOOKUP($G9,'精肉企画書（写し）'!$D$4:$V$100,19,FALSE)="Ｆ",$N$1,"")))</f>
        <v>45735</v>
      </c>
      <c r="L9" s="171">
        <v>45733</v>
      </c>
      <c r="M9" s="60">
        <f>IF(J9="","",PRODUCT(VLOOKUP(G9,'精肉企画書（写し）'!$D$4:$AR$100,41,0),J9/1000))</f>
        <v>3.04</v>
      </c>
      <c r="N9" s="170" t="str">
        <f t="shared" si="3"/>
        <v>310003250317</v>
      </c>
      <c r="O9" s="206" t="str">
        <f>MIDB(Sheet1!D71,4,10)</f>
        <v>1669104757</v>
      </c>
      <c r="P9" s="206" t="str">
        <f>MIDB(Sheet1!E71,4,10)</f>
        <v/>
      </c>
      <c r="Q9" s="206" t="str">
        <f>MIDB(Sheet1!F71,4,10)</f>
        <v/>
      </c>
      <c r="R9" s="206" t="str">
        <f>MIDB(Sheet1!G71,4,10)</f>
        <v/>
      </c>
      <c r="S9" s="206" t="str">
        <f>MIDB(Sheet1!H71,4,10)</f>
        <v/>
      </c>
      <c r="T9" s="206" t="str">
        <f>MIDB(Sheet1!I71,4,10)</f>
        <v/>
      </c>
      <c r="U9" s="206" t="str">
        <f>MIDB(Sheet1!J71,4,10)</f>
        <v/>
      </c>
      <c r="V9" s="206" t="str">
        <f>MIDB(Sheet1!K71,4,10)</f>
        <v/>
      </c>
      <c r="W9" s="206" t="str">
        <f>MIDB(Sheet1!L71,4,10)</f>
        <v/>
      </c>
      <c r="X9" s="206" t="str">
        <f>MIDB(Sheet1!M71,4,10)</f>
        <v/>
      </c>
      <c r="Y9" s="206" t="str">
        <f>MIDB(Sheet1!N71,4,10)</f>
        <v/>
      </c>
      <c r="Z9" s="206" t="str">
        <f>MIDB(Sheet1!O71,4,10)</f>
        <v/>
      </c>
      <c r="AA9" s="206" t="str">
        <f>MIDB(Sheet1!P71,4,10)</f>
        <v/>
      </c>
      <c r="AB9" s="206" t="str">
        <f>MIDB(Sheet1!Q71,4,10)</f>
        <v/>
      </c>
      <c r="AC9" s="206" t="str">
        <f>MIDB(Sheet1!R71,4,10)</f>
        <v/>
      </c>
      <c r="AD9" s="206" t="str">
        <f>MIDB(Sheet1!S71,4,10)</f>
        <v/>
      </c>
      <c r="AE9" s="206" t="str">
        <f>MIDB(Sheet1!T71,4,10)</f>
        <v/>
      </c>
      <c r="AF9" s="206" t="str">
        <f>MIDB(Sheet1!U71,4,10)</f>
        <v/>
      </c>
      <c r="AG9" s="206" t="str">
        <f>MIDB(Sheet1!V71,4,10)</f>
        <v/>
      </c>
      <c r="AH9" s="206" t="str">
        <f>MIDB(Sheet1!W71,4,10)</f>
        <v/>
      </c>
      <c r="AI9" s="206" t="str">
        <f>MIDB(Sheet1!X71,4,10)</f>
        <v/>
      </c>
      <c r="AJ9" s="206" t="str">
        <f>MIDB(Sheet1!Y71,4,10)</f>
        <v/>
      </c>
      <c r="AK9" s="206" t="str">
        <f>MIDB(Sheet1!Z71,4,10)</f>
        <v/>
      </c>
      <c r="AL9" s="206" t="str">
        <f>MIDB(Sheet1!AA71,4,10)</f>
        <v/>
      </c>
      <c r="AM9" s="206" t="str">
        <f>MIDB(Sheet1!AB71,4,10)</f>
        <v/>
      </c>
      <c r="AN9" s="206" t="str">
        <f>MIDB(Sheet1!AC71,4,10)</f>
        <v/>
      </c>
      <c r="AO9" s="206" t="str">
        <f>MIDB(Sheet1!AD71,4,10)</f>
        <v/>
      </c>
      <c r="AP9" s="206" t="str">
        <f>MIDB(Sheet1!AE71,4,10)</f>
        <v/>
      </c>
      <c r="AQ9" s="206" t="str">
        <f>MIDB(Sheet1!AF71,4,10)</f>
        <v/>
      </c>
      <c r="AR9" s="206" t="str">
        <f>MIDB(Sheet1!AG71,4,10)</f>
        <v/>
      </c>
      <c r="AS9" s="92" t="str">
        <f>IF(ISBLANK($G9),"",IF(ISERROR(VLOOKUP($G9,'精肉企画書（写し）'!$D$4:$AA$21,20,FALSE)),"",VLOOKUP($G9,'精肉企画書（写し）'!$D$4:$AA$21,20,FALSE)))</f>
        <v>コープラスフーズ</v>
      </c>
      <c r="AT9" s="93"/>
      <c r="AU9" s="94"/>
      <c r="AX9" s="53"/>
      <c r="AY9" s="54"/>
    </row>
    <row r="10" spans="1:51" s="38" customFormat="1">
      <c r="A10" s="59">
        <v>7</v>
      </c>
      <c r="B10" s="69">
        <f t="shared" si="0"/>
        <v>45719</v>
      </c>
      <c r="C10" s="61">
        <f t="shared" si="1"/>
        <v>5</v>
      </c>
      <c r="D10" s="196" t="str">
        <f t="shared" si="2"/>
        <v>金</v>
      </c>
      <c r="E10" s="57"/>
      <c r="F10" s="57">
        <f>IF(月曜日!F10="","",月曜日!F10)</f>
        <v>519</v>
      </c>
      <c r="G10" s="58">
        <f>IF(ISBLANK($A10),"",IF(ISERROR(VLOOKUP($A10,'精肉企画書（写し）'!$A$4:$J$100,4,FALSE)),"",VLOOKUP($A10,'精肉企画書（写し）'!$A$4:$J$100,4,FALSE)))</f>
        <v>308446</v>
      </c>
      <c r="H10" s="58" t="str">
        <f>IF(ISBLANK($G10),"",IF(ISERROR(VLOOKUP($G10,'精肉企画書（写し）'!$D$4:$J$100,6,FALSE)),"",VLOOKUP($G10,'精肉企画書（写し）'!$D$4:$J$100,6,FALSE)))</f>
        <v>国産牛ステーキ用（ﾓﾓ）</v>
      </c>
      <c r="I10" s="58" t="str">
        <f>IF(ISBLANK($G10),"",IF(ISERROR(VLOOKUP($G10,'精肉企画書（写し）'!$D$4:$J$100,7,FALSE)),"",VLOOKUP($G10,'精肉企画書（写し）'!$D$4:$J$100,7,FALSE)))</f>
        <v>80ｇ×2枚</v>
      </c>
      <c r="J10" s="172">
        <f>IF(G10="","",VLOOKUP(G10,[1]書込!$A$5:$P$53,15,0))</f>
        <v>6</v>
      </c>
      <c r="K10" s="171">
        <f>IF($G10="","",IF(VLOOKUP($G10,'精肉企画書（写し）'!$D$4:$V$100,19,FALSE)="Ｃ",$L$1,IF(VLOOKUP($G10,'精肉企画書（写し）'!$D$4:$V$100,19,FALSE)="Ｆ",$N$1,"")))</f>
        <v>45735</v>
      </c>
      <c r="L10" s="171">
        <v>45733</v>
      </c>
      <c r="M10" s="60">
        <f>IF(J10="","",PRODUCT(VLOOKUP(G10,'精肉企画書（写し）'!$D$4:$AR$100,41,0),J10/1000))</f>
        <v>0.96</v>
      </c>
      <c r="N10" s="170" t="str">
        <f t="shared" si="3"/>
        <v>308446250317</v>
      </c>
      <c r="O10" s="206" t="str">
        <f>MIDB(Sheet1!D72,4,10)</f>
        <v>1434322942</v>
      </c>
      <c r="P10" s="206" t="str">
        <f>MIDB(Sheet1!E72,4,10)</f>
        <v/>
      </c>
      <c r="Q10" s="206" t="str">
        <f>MIDB(Sheet1!F72,4,10)</f>
        <v/>
      </c>
      <c r="R10" s="206" t="str">
        <f>MIDB(Sheet1!G72,4,10)</f>
        <v/>
      </c>
      <c r="S10" s="206" t="str">
        <f>MIDB(Sheet1!H72,4,10)</f>
        <v/>
      </c>
      <c r="T10" s="206" t="str">
        <f>MIDB(Sheet1!I72,4,10)</f>
        <v/>
      </c>
      <c r="U10" s="206" t="str">
        <f>MIDB(Sheet1!J72,4,10)</f>
        <v/>
      </c>
      <c r="V10" s="206" t="str">
        <f>MIDB(Sheet1!K72,4,10)</f>
        <v/>
      </c>
      <c r="W10" s="206" t="str">
        <f>MIDB(Sheet1!L72,4,10)</f>
        <v/>
      </c>
      <c r="X10" s="206" t="str">
        <f>MIDB(Sheet1!M72,4,10)</f>
        <v/>
      </c>
      <c r="Y10" s="206" t="str">
        <f>MIDB(Sheet1!N72,4,10)</f>
        <v/>
      </c>
      <c r="Z10" s="206" t="str">
        <f>MIDB(Sheet1!O72,4,10)</f>
        <v/>
      </c>
      <c r="AA10" s="206" t="str">
        <f>MIDB(Sheet1!P72,4,10)</f>
        <v/>
      </c>
      <c r="AB10" s="206" t="str">
        <f>MIDB(Sheet1!Q72,4,10)</f>
        <v/>
      </c>
      <c r="AC10" s="206" t="str">
        <f>MIDB(Sheet1!R72,4,10)</f>
        <v/>
      </c>
      <c r="AD10" s="206" t="str">
        <f>MIDB(Sheet1!S72,4,10)</f>
        <v/>
      </c>
      <c r="AE10" s="206" t="str">
        <f>MIDB(Sheet1!T72,4,10)</f>
        <v/>
      </c>
      <c r="AF10" s="206" t="str">
        <f>MIDB(Sheet1!U72,4,10)</f>
        <v/>
      </c>
      <c r="AG10" s="206" t="str">
        <f>MIDB(Sheet1!V72,4,10)</f>
        <v/>
      </c>
      <c r="AH10" s="206" t="str">
        <f>MIDB(Sheet1!W72,4,10)</f>
        <v/>
      </c>
      <c r="AI10" s="206" t="str">
        <f>MIDB(Sheet1!X72,4,10)</f>
        <v/>
      </c>
      <c r="AJ10" s="206" t="str">
        <f>MIDB(Sheet1!Y72,4,10)</f>
        <v/>
      </c>
      <c r="AK10" s="206" t="str">
        <f>MIDB(Sheet1!Z72,4,10)</f>
        <v/>
      </c>
      <c r="AL10" s="206" t="str">
        <f>MIDB(Sheet1!AA72,4,10)</f>
        <v/>
      </c>
      <c r="AM10" s="206" t="str">
        <f>MIDB(Sheet1!AB72,4,10)</f>
        <v/>
      </c>
      <c r="AN10" s="206" t="str">
        <f>MIDB(Sheet1!AC72,4,10)</f>
        <v/>
      </c>
      <c r="AO10" s="206" t="str">
        <f>MIDB(Sheet1!AD72,4,10)</f>
        <v/>
      </c>
      <c r="AP10" s="206" t="str">
        <f>MIDB(Sheet1!AE72,4,10)</f>
        <v/>
      </c>
      <c r="AQ10" s="206" t="str">
        <f>MIDB(Sheet1!AF72,4,10)</f>
        <v/>
      </c>
      <c r="AR10" s="206" t="str">
        <f>MIDB(Sheet1!AG72,4,10)</f>
        <v/>
      </c>
      <c r="AS10" s="92" t="str">
        <f>IF(ISBLANK($G10),"",IF(ISERROR(VLOOKUP($G10,'精肉企画書（写し）'!$D$4:$AA$21,20,FALSE)),"",VLOOKUP($G10,'精肉企画書（写し）'!$D$4:$AA$21,20,FALSE)))</f>
        <v>コープラスフーズ</v>
      </c>
      <c r="AT10" s="93"/>
      <c r="AU10" s="94"/>
      <c r="AX10" s="53"/>
      <c r="AY10" s="54"/>
    </row>
    <row r="11" spans="1:51" s="38" customFormat="1">
      <c r="A11" s="59">
        <v>8</v>
      </c>
      <c r="B11" s="69">
        <f t="shared" si="0"/>
        <v>45719</v>
      </c>
      <c r="C11" s="61">
        <f t="shared" si="1"/>
        <v>5</v>
      </c>
      <c r="D11" s="196" t="str">
        <f t="shared" si="2"/>
        <v>金</v>
      </c>
      <c r="E11" s="57"/>
      <c r="F11" s="57">
        <f>IF(月曜日!F11="","",月曜日!F11)</f>
        <v>537</v>
      </c>
      <c r="G11" s="58">
        <f>IF(ISBLANK($A11),"",IF(ISERROR(VLOOKUP($A11,'精肉企画書（写し）'!$A$4:$J$100,4,FALSE)),"",VLOOKUP($A11,'精肉企画書（写し）'!$A$4:$J$100,4,FALSE)))</f>
        <v>308488</v>
      </c>
      <c r="H11" s="58" t="str">
        <f>IF(ISBLANK($G11),"",IF(ISERROR(VLOOKUP($G11,'精肉企画書（写し）'!$D$4:$J$100,6,FALSE)),"",VLOOKUP($G11,'精肉企画書（写し）'!$D$4:$J$100,6,FALSE)))</f>
        <v>指定牛焼肉用厚切り（ﾛｰｽ(ｻﾞﾌﾞﾄﾝ）・ﾓﾓ）</v>
      </c>
      <c r="I11" s="58" t="str">
        <f>IF(ISBLANK($G11),"",IF(ISERROR(VLOOKUP($G11,'精肉企画書（写し）'!$D$4:$J$100,7,FALSE)),"",VLOOKUP($G11,'精肉企画書（写し）'!$D$4:$J$100,7,FALSE)))</f>
        <v>200ｇ(ﾛｰｽ100ｇ・ﾓﾓ100ｇ）</v>
      </c>
      <c r="J11" s="172">
        <f>IF(G11="","",VLOOKUP(G11,[1]書込!$A$5:$P$53,15,0))</f>
        <v>4</v>
      </c>
      <c r="K11" s="171">
        <f>IF($G11="","",IF(VLOOKUP($G11,'精肉企画書（写し）'!$D$4:$V$100,19,FALSE)="Ｃ",$L$1,IF(VLOOKUP($G11,'精肉企画書（写し）'!$D$4:$V$100,19,FALSE)="Ｆ",$N$1,"")))</f>
        <v>45735</v>
      </c>
      <c r="L11" s="171">
        <v>45733</v>
      </c>
      <c r="M11" s="60">
        <f>IF(J11="","",PRODUCT(VLOOKUP(G11,'精肉企画書（写し）'!$D$4:$AR$100,41,0),J11/1000))</f>
        <v>0.8</v>
      </c>
      <c r="N11" s="170" t="str">
        <f t="shared" si="3"/>
        <v>308488250317</v>
      </c>
      <c r="O11" s="206" t="str">
        <f>MIDB(Sheet1!D73,4,10)</f>
        <v>1369485521</v>
      </c>
      <c r="P11" s="206" t="str">
        <f>MIDB(Sheet1!E73,4,10)</f>
        <v/>
      </c>
      <c r="Q11" s="206" t="str">
        <f>MIDB(Sheet1!F73,4,10)</f>
        <v/>
      </c>
      <c r="R11" s="206" t="str">
        <f>MIDB(Sheet1!G73,4,10)</f>
        <v/>
      </c>
      <c r="S11" s="206" t="str">
        <f>MIDB(Sheet1!H73,4,10)</f>
        <v/>
      </c>
      <c r="T11" s="206" t="str">
        <f>MIDB(Sheet1!I73,4,10)</f>
        <v/>
      </c>
      <c r="U11" s="206" t="str">
        <f>MIDB(Sheet1!J73,4,10)</f>
        <v/>
      </c>
      <c r="V11" s="206" t="str">
        <f>MIDB(Sheet1!K73,4,10)</f>
        <v/>
      </c>
      <c r="W11" s="206" t="str">
        <f>MIDB(Sheet1!L73,4,10)</f>
        <v/>
      </c>
      <c r="X11" s="206" t="str">
        <f>MIDB(Sheet1!M73,4,10)</f>
        <v/>
      </c>
      <c r="Y11" s="206" t="str">
        <f>MIDB(Sheet1!N73,4,10)</f>
        <v/>
      </c>
      <c r="Z11" s="206" t="str">
        <f>MIDB(Sheet1!O73,4,10)</f>
        <v/>
      </c>
      <c r="AA11" s="206" t="str">
        <f>MIDB(Sheet1!P73,4,10)</f>
        <v/>
      </c>
      <c r="AB11" s="206" t="str">
        <f>MIDB(Sheet1!Q73,4,10)</f>
        <v/>
      </c>
      <c r="AC11" s="206" t="str">
        <f>MIDB(Sheet1!R73,4,10)</f>
        <v/>
      </c>
      <c r="AD11" s="206" t="str">
        <f>MIDB(Sheet1!S73,4,10)</f>
        <v/>
      </c>
      <c r="AE11" s="206" t="str">
        <f>MIDB(Sheet1!T73,4,10)</f>
        <v/>
      </c>
      <c r="AF11" s="206" t="str">
        <f>MIDB(Sheet1!U73,4,10)</f>
        <v/>
      </c>
      <c r="AG11" s="206" t="str">
        <f>MIDB(Sheet1!V73,4,10)</f>
        <v/>
      </c>
      <c r="AH11" s="206" t="str">
        <f>MIDB(Sheet1!W73,4,10)</f>
        <v/>
      </c>
      <c r="AI11" s="206" t="str">
        <f>MIDB(Sheet1!X73,4,10)</f>
        <v/>
      </c>
      <c r="AJ11" s="206" t="str">
        <f>MIDB(Sheet1!Y73,4,10)</f>
        <v/>
      </c>
      <c r="AK11" s="206" t="str">
        <f>MIDB(Sheet1!Z73,4,10)</f>
        <v/>
      </c>
      <c r="AL11" s="206" t="str">
        <f>MIDB(Sheet1!AA73,4,10)</f>
        <v/>
      </c>
      <c r="AM11" s="206" t="str">
        <f>MIDB(Sheet1!AB73,4,10)</f>
        <v/>
      </c>
      <c r="AN11" s="206" t="str">
        <f>MIDB(Sheet1!AC73,4,10)</f>
        <v/>
      </c>
      <c r="AO11" s="206" t="str">
        <f>MIDB(Sheet1!AD73,4,10)</f>
        <v/>
      </c>
      <c r="AP11" s="206" t="str">
        <f>MIDB(Sheet1!AE73,4,10)</f>
        <v/>
      </c>
      <c r="AQ11" s="206" t="str">
        <f>MIDB(Sheet1!AF73,4,10)</f>
        <v/>
      </c>
      <c r="AR11" s="206" t="str">
        <f>MIDB(Sheet1!AG73,4,10)</f>
        <v/>
      </c>
      <c r="AS11" s="92" t="str">
        <f>IF(ISBLANK($G11),"",IF(ISERROR(VLOOKUP($G11,'精肉企画書（写し）'!$D$4:$AA$21,20,FALSE)),"",VLOOKUP($G11,'精肉企画書（写し）'!$D$4:$AA$21,20,FALSE)))</f>
        <v>コープラスフーズ</v>
      </c>
      <c r="AT11" s="93"/>
      <c r="AU11" s="94"/>
      <c r="AX11" s="53"/>
      <c r="AY11" s="54"/>
    </row>
    <row r="12" spans="1:51" s="38" customFormat="1">
      <c r="A12" s="59">
        <v>9</v>
      </c>
      <c r="B12" s="69">
        <f t="shared" si="0"/>
        <v>45719</v>
      </c>
      <c r="C12" s="61">
        <f t="shared" si="1"/>
        <v>5</v>
      </c>
      <c r="D12" s="196" t="str">
        <f t="shared" si="2"/>
        <v>金</v>
      </c>
      <c r="E12" s="57"/>
      <c r="F12" s="57">
        <f>IF(月曜日!F12="","",月曜日!F12)</f>
        <v>530</v>
      </c>
      <c r="G12" s="58">
        <f>IF(ISBLANK($A12),"",IF(ISERROR(VLOOKUP($A12,'精肉企画書（写し）'!$A$4:$J$100,4,FALSE)),"",VLOOKUP($A12,'精肉企画書（写し）'!$A$4:$J$100,4,FALSE)))</f>
        <v>391277</v>
      </c>
      <c r="H12" s="58" t="str">
        <f>IF(ISBLANK($G12),"",IF(ISERROR(VLOOKUP($G12,'精肉企画書（写し）'!$D$4:$J$100,6,FALSE)),"",VLOOKUP($G12,'精肉企画書（写し）'!$D$4:$J$100,6,FALSE)))</f>
        <v>国産牛切落し焼肉用（ﾓﾓ）</v>
      </c>
      <c r="I12" s="58" t="str">
        <f>IF(ISBLANK($G12),"",IF(ISERROR(VLOOKUP($G12,'精肉企画書（写し）'!$D$4:$J$100,7,FALSE)),"",VLOOKUP($G12,'精肉企画書（写し）'!$D$4:$J$100,7,FALSE)))</f>
        <v>200g</v>
      </c>
      <c r="J12" s="172">
        <f>IF(G12="","",VLOOKUP(G12,[1]書込!$A$5:$P$53,15,0))</f>
        <v>13</v>
      </c>
      <c r="K12" s="171">
        <f>IF($G12="","",IF(VLOOKUP($G12,'精肉企画書（写し）'!$D$4:$V$100,19,FALSE)="Ｃ",$L$1,IF(VLOOKUP($G12,'精肉企画書（写し）'!$D$4:$V$100,19,FALSE)="Ｆ",$N$1,"")))</f>
        <v>45735</v>
      </c>
      <c r="L12" s="171">
        <v>45728</v>
      </c>
      <c r="M12" s="60">
        <f>IF(J12="","",PRODUCT(VLOOKUP(G12,'精肉企画書（写し）'!$D$4:$AR$100,41,0),J12/1000))</f>
        <v>2.6</v>
      </c>
      <c r="N12" s="170" t="str">
        <f t="shared" si="3"/>
        <v>391277250312</v>
      </c>
      <c r="O12" s="206" t="str">
        <f>MIDB(Sheet1!D74,4,10)</f>
        <v>1662632646</v>
      </c>
      <c r="P12" s="206" t="str">
        <f>MIDB(Sheet1!E74,4,10)</f>
        <v/>
      </c>
      <c r="Q12" s="206" t="str">
        <f>MIDB(Sheet1!F74,4,10)</f>
        <v/>
      </c>
      <c r="R12" s="206" t="str">
        <f>MIDB(Sheet1!G74,4,10)</f>
        <v/>
      </c>
      <c r="S12" s="206" t="str">
        <f>MIDB(Sheet1!H74,4,10)</f>
        <v/>
      </c>
      <c r="T12" s="206" t="str">
        <f>MIDB(Sheet1!I74,4,10)</f>
        <v/>
      </c>
      <c r="U12" s="206" t="str">
        <f>MIDB(Sheet1!J74,4,10)</f>
        <v/>
      </c>
      <c r="V12" s="206" t="str">
        <f>MIDB(Sheet1!K74,4,10)</f>
        <v/>
      </c>
      <c r="W12" s="206" t="str">
        <f>MIDB(Sheet1!L74,4,10)</f>
        <v/>
      </c>
      <c r="X12" s="206" t="str">
        <f>MIDB(Sheet1!M74,4,10)</f>
        <v/>
      </c>
      <c r="Y12" s="206" t="str">
        <f>MIDB(Sheet1!N74,4,10)</f>
        <v/>
      </c>
      <c r="Z12" s="206" t="str">
        <f>MIDB(Sheet1!O74,4,10)</f>
        <v/>
      </c>
      <c r="AA12" s="206" t="str">
        <f>MIDB(Sheet1!P74,4,10)</f>
        <v/>
      </c>
      <c r="AB12" s="206" t="str">
        <f>MIDB(Sheet1!Q74,4,10)</f>
        <v/>
      </c>
      <c r="AC12" s="206" t="str">
        <f>MIDB(Sheet1!R74,4,10)</f>
        <v/>
      </c>
      <c r="AD12" s="206" t="str">
        <f>MIDB(Sheet1!S74,4,10)</f>
        <v/>
      </c>
      <c r="AE12" s="206" t="str">
        <f>MIDB(Sheet1!T74,4,10)</f>
        <v/>
      </c>
      <c r="AF12" s="206" t="str">
        <f>MIDB(Sheet1!U74,4,10)</f>
        <v/>
      </c>
      <c r="AG12" s="206" t="str">
        <f>MIDB(Sheet1!V74,4,10)</f>
        <v/>
      </c>
      <c r="AH12" s="206" t="str">
        <f>MIDB(Sheet1!W74,4,10)</f>
        <v/>
      </c>
      <c r="AI12" s="206" t="str">
        <f>MIDB(Sheet1!X74,4,10)</f>
        <v/>
      </c>
      <c r="AJ12" s="206" t="str">
        <f>MIDB(Sheet1!Y74,4,10)</f>
        <v/>
      </c>
      <c r="AK12" s="206" t="str">
        <f>MIDB(Sheet1!Z74,4,10)</f>
        <v/>
      </c>
      <c r="AL12" s="206" t="str">
        <f>MIDB(Sheet1!AA74,4,10)</f>
        <v/>
      </c>
      <c r="AM12" s="206" t="str">
        <f>MIDB(Sheet1!AB74,4,10)</f>
        <v/>
      </c>
      <c r="AN12" s="206" t="str">
        <f>MIDB(Sheet1!AC74,4,10)</f>
        <v/>
      </c>
      <c r="AO12" s="206" t="str">
        <f>MIDB(Sheet1!AD74,4,10)</f>
        <v/>
      </c>
      <c r="AP12" s="206" t="str">
        <f>MIDB(Sheet1!AE74,4,10)</f>
        <v/>
      </c>
      <c r="AQ12" s="206" t="str">
        <f>MIDB(Sheet1!AF74,4,10)</f>
        <v/>
      </c>
      <c r="AR12" s="206" t="str">
        <f>MIDB(Sheet1!AG74,4,10)</f>
        <v/>
      </c>
      <c r="AS12" s="92" t="str">
        <f>IF(ISBLANK($G12),"",IF(ISERROR(VLOOKUP($G12,'精肉企画書（写し）'!$D$4:$AA$21,20,FALSE)),"",VLOOKUP($G12,'精肉企画書（写し）'!$D$4:$AA$21,20,FALSE)))</f>
        <v>コープラスフーズ</v>
      </c>
      <c r="AT12" s="93"/>
      <c r="AU12" s="94"/>
      <c r="AX12" s="53"/>
      <c r="AY12" s="54"/>
    </row>
    <row r="13" spans="1:51" s="38" customFormat="1">
      <c r="A13" s="59">
        <v>10</v>
      </c>
      <c r="B13" s="69">
        <f t="shared" si="0"/>
        <v>45719</v>
      </c>
      <c r="C13" s="61">
        <f t="shared" si="1"/>
        <v>5</v>
      </c>
      <c r="D13" s="196" t="str">
        <f t="shared" si="2"/>
        <v>金</v>
      </c>
      <c r="E13" s="57"/>
      <c r="F13" s="57">
        <f>IF(月曜日!F13="","",月曜日!F13)</f>
        <v>526</v>
      </c>
      <c r="G13" s="58">
        <f>IF(ISBLANK($A13),"",IF(ISERROR(VLOOKUP($A13,'精肉企画書（写し）'!$A$4:$J$100,4,FALSE)),"",VLOOKUP($A13,'精肉企画書（写し）'!$A$4:$J$100,4,FALSE)))</f>
        <v>303941</v>
      </c>
      <c r="H13" s="58" t="str">
        <f>IF(ISBLANK($G13),"",IF(ISERROR(VLOOKUP($G13,'精肉企画書（写し）'!$D$4:$J$100,6,FALSE)),"",VLOOKUP($G13,'精肉企画書（写し）'!$D$4:$J$100,6,FALSE)))</f>
        <v>国産牛すき焼用（ロース）</v>
      </c>
      <c r="I13" s="58" t="str">
        <f>IF(ISBLANK($G13),"",IF(ISERROR(VLOOKUP($G13,'精肉企画書（写し）'!$D$4:$J$100,7,FALSE)),"",VLOOKUP($G13,'精肉企画書（写し）'!$D$4:$J$100,7,FALSE)))</f>
        <v>150ｇ</v>
      </c>
      <c r="J13" s="172">
        <f>IF(G13="","",VLOOKUP(G13,[1]書込!$A$5:$P$53,15,0))</f>
        <v>7</v>
      </c>
      <c r="K13" s="171">
        <f>IF($G13="","",IF(VLOOKUP($G13,'精肉企画書（写し）'!$D$4:$V$100,19,FALSE)="Ｃ",$L$1,IF(VLOOKUP($G13,'精肉企画書（写し）'!$D$4:$V$100,19,FALSE)="Ｆ",$N$1,"")))</f>
        <v>45735</v>
      </c>
      <c r="L13" s="171">
        <v>45733</v>
      </c>
      <c r="M13" s="60">
        <f>IF(J13="","",PRODUCT(VLOOKUP(G13,'精肉企画書（写し）'!$D$4:$AR$100,41,0),J13/1000))</f>
        <v>1.05</v>
      </c>
      <c r="N13" s="170" t="str">
        <f t="shared" si="3"/>
        <v>303941250317</v>
      </c>
      <c r="O13" s="206" t="str">
        <f>MIDB(Sheet1!D75,4,10)</f>
        <v>1684206665</v>
      </c>
      <c r="P13" s="206" t="str">
        <f>MIDB(Sheet1!E75,4,10)</f>
        <v/>
      </c>
      <c r="Q13" s="206" t="str">
        <f>MIDB(Sheet1!F75,4,10)</f>
        <v/>
      </c>
      <c r="R13" s="206" t="str">
        <f>MIDB(Sheet1!G75,4,10)</f>
        <v/>
      </c>
      <c r="S13" s="206" t="str">
        <f>MIDB(Sheet1!H75,4,10)</f>
        <v/>
      </c>
      <c r="T13" s="206" t="str">
        <f>MIDB(Sheet1!I75,4,10)</f>
        <v/>
      </c>
      <c r="U13" s="206" t="str">
        <f>MIDB(Sheet1!J75,4,10)</f>
        <v/>
      </c>
      <c r="V13" s="206" t="str">
        <f>MIDB(Sheet1!K75,4,10)</f>
        <v/>
      </c>
      <c r="W13" s="206" t="str">
        <f>MIDB(Sheet1!L75,4,10)</f>
        <v/>
      </c>
      <c r="X13" s="206" t="str">
        <f>MIDB(Sheet1!M75,4,10)</f>
        <v/>
      </c>
      <c r="Y13" s="206" t="str">
        <f>MIDB(Sheet1!N75,4,10)</f>
        <v/>
      </c>
      <c r="Z13" s="206" t="str">
        <f>MIDB(Sheet1!O75,4,10)</f>
        <v/>
      </c>
      <c r="AA13" s="206" t="str">
        <f>MIDB(Sheet1!P75,4,10)</f>
        <v/>
      </c>
      <c r="AB13" s="206" t="str">
        <f>MIDB(Sheet1!Q75,4,10)</f>
        <v/>
      </c>
      <c r="AC13" s="206" t="str">
        <f>MIDB(Sheet1!R75,4,10)</f>
        <v/>
      </c>
      <c r="AD13" s="206" t="str">
        <f>MIDB(Sheet1!S75,4,10)</f>
        <v/>
      </c>
      <c r="AE13" s="206" t="str">
        <f>MIDB(Sheet1!T75,4,10)</f>
        <v/>
      </c>
      <c r="AF13" s="206" t="str">
        <f>MIDB(Sheet1!U75,4,10)</f>
        <v/>
      </c>
      <c r="AG13" s="206" t="str">
        <f>MIDB(Sheet1!V75,4,10)</f>
        <v/>
      </c>
      <c r="AH13" s="206" t="str">
        <f>MIDB(Sheet1!W75,4,10)</f>
        <v/>
      </c>
      <c r="AI13" s="206" t="str">
        <f>MIDB(Sheet1!X75,4,10)</f>
        <v/>
      </c>
      <c r="AJ13" s="206" t="str">
        <f>MIDB(Sheet1!Y75,4,10)</f>
        <v/>
      </c>
      <c r="AK13" s="206" t="str">
        <f>MIDB(Sheet1!Z75,4,10)</f>
        <v/>
      </c>
      <c r="AL13" s="206" t="str">
        <f>MIDB(Sheet1!AA75,4,10)</f>
        <v/>
      </c>
      <c r="AM13" s="206" t="str">
        <f>MIDB(Sheet1!AB75,4,10)</f>
        <v/>
      </c>
      <c r="AN13" s="206" t="str">
        <f>MIDB(Sheet1!AC75,4,10)</f>
        <v/>
      </c>
      <c r="AO13" s="206" t="str">
        <f>MIDB(Sheet1!AD75,4,10)</f>
        <v/>
      </c>
      <c r="AP13" s="206" t="str">
        <f>MIDB(Sheet1!AE75,4,10)</f>
        <v/>
      </c>
      <c r="AQ13" s="206" t="str">
        <f>MIDB(Sheet1!AF75,4,10)</f>
        <v/>
      </c>
      <c r="AR13" s="206" t="str">
        <f>MIDB(Sheet1!AG75,4,10)</f>
        <v/>
      </c>
      <c r="AS13" s="92" t="str">
        <f>IF(ISBLANK($G13),"",IF(ISERROR(VLOOKUP($G13,'精肉企画書（写し）'!$D$4:$AA$21,20,FALSE)),"",VLOOKUP($G13,'精肉企画書（写し）'!$D$4:$AA$21,20,FALSE)))</f>
        <v>コープラスフーズ</v>
      </c>
      <c r="AT13" s="93"/>
      <c r="AU13" s="94"/>
      <c r="AX13" s="53"/>
      <c r="AY13" s="54"/>
    </row>
    <row r="14" spans="1:51" s="38" customFormat="1">
      <c r="A14" s="59">
        <v>11</v>
      </c>
      <c r="B14" s="69">
        <f t="shared" si="0"/>
        <v>45719</v>
      </c>
      <c r="C14" s="61">
        <f t="shared" si="1"/>
        <v>5</v>
      </c>
      <c r="D14" s="196" t="str">
        <f t="shared" si="2"/>
        <v>金</v>
      </c>
      <c r="E14" s="57"/>
      <c r="F14" s="57">
        <f>IF(月曜日!F14="","",月曜日!F14)</f>
        <v>521</v>
      </c>
      <c r="G14" s="58">
        <f>IF(ISBLANK($A14),"",IF(ISERROR(VLOOKUP($A14,'精肉企画書（写し）'!$A$4:$J$100,4,FALSE)),"",VLOOKUP($A14,'精肉企画書（写し）'!$A$4:$J$100,4,FALSE)))</f>
        <v>307414</v>
      </c>
      <c r="H14" s="58" t="str">
        <f>IF(ISBLANK($G14),"",IF(ISERROR(VLOOKUP($G14,'精肉企画書（写し）'!$D$4:$J$100,6,FALSE)),"",VLOOKUP($G14,'精肉企画書（写し）'!$D$4:$J$100,6,FALSE)))</f>
        <v>国産牛こまぎれ(ﾊﾞﾗ凍結）</v>
      </c>
      <c r="I14" s="58" t="str">
        <f>IF(ISBLANK($G14),"",IF(ISERROR(VLOOKUP($G14,'精肉企画書（写し）'!$D$4:$J$100,7,FALSE)),"",VLOOKUP($G14,'精肉企画書（写し）'!$D$4:$J$100,7,FALSE)))</f>
        <v>270ｇ</v>
      </c>
      <c r="J14" s="172">
        <f>IF(G14="","",VLOOKUP(G14,[1]書込!$A$5:$P$53,15,0))</f>
        <v>33</v>
      </c>
      <c r="K14" s="171">
        <f>IF($G14="","",IF(VLOOKUP($G14,'精肉企画書（写し）'!$D$4:$V$100,19,FALSE)="Ｃ",$L$1,IF(VLOOKUP($G14,'精肉企画書（写し）'!$D$4:$V$100,19,FALSE)="Ｆ",$N$1,"")))</f>
        <v>45735</v>
      </c>
      <c r="L14" s="171">
        <v>45732</v>
      </c>
      <c r="M14" s="60">
        <f>IF(J14="","",PRODUCT(VLOOKUP(G14,'精肉企画書（写し）'!$D$4:$AR$100,41,0),J14/1000))</f>
        <v>8.91</v>
      </c>
      <c r="N14" s="170" t="str">
        <f t="shared" si="3"/>
        <v>307414250316</v>
      </c>
      <c r="O14" s="198" t="str">
        <f>MIDB(Sheet1!D76,4,10)</f>
        <v>1375555768</v>
      </c>
      <c r="P14" s="198" t="str">
        <f>MIDB(Sheet1!E76,4,10)</f>
        <v>1625813259</v>
      </c>
      <c r="Q14" s="198" t="str">
        <f>MIDB(Sheet1!F76,4,10)</f>
        <v>1679416000</v>
      </c>
      <c r="R14" s="198" t="str">
        <f>MIDB(Sheet1!G76,4,10)</f>
        <v/>
      </c>
      <c r="S14" s="198" t="str">
        <f>MIDB(Sheet1!H76,4,10)</f>
        <v/>
      </c>
      <c r="T14" s="198" t="str">
        <f>MIDB(Sheet1!I76,4,10)</f>
        <v/>
      </c>
      <c r="U14" s="198" t="str">
        <f>MIDB(Sheet1!J76,4,10)</f>
        <v/>
      </c>
      <c r="V14" s="198" t="str">
        <f>MIDB(Sheet1!K76,4,10)</f>
        <v/>
      </c>
      <c r="W14" s="198" t="str">
        <f>MIDB(Sheet1!L76,4,10)</f>
        <v/>
      </c>
      <c r="X14" s="198" t="str">
        <f>MIDB(Sheet1!M76,4,10)</f>
        <v/>
      </c>
      <c r="Y14" s="198" t="str">
        <f>MIDB(Sheet1!N76,4,10)</f>
        <v/>
      </c>
      <c r="Z14" s="198" t="str">
        <f>MIDB(Sheet1!O76,4,10)</f>
        <v/>
      </c>
      <c r="AA14" s="198" t="str">
        <f>MIDB(Sheet1!P76,4,10)</f>
        <v/>
      </c>
      <c r="AB14" s="198" t="str">
        <f>MIDB(Sheet1!Q76,4,10)</f>
        <v/>
      </c>
      <c r="AC14" s="198" t="str">
        <f>MIDB(Sheet1!R76,4,10)</f>
        <v/>
      </c>
      <c r="AD14" s="198" t="str">
        <f>MIDB(Sheet1!S76,4,10)</f>
        <v/>
      </c>
      <c r="AE14" s="198" t="str">
        <f>MIDB(Sheet1!T76,4,10)</f>
        <v/>
      </c>
      <c r="AF14" s="198" t="str">
        <f>MIDB(Sheet1!U76,4,10)</f>
        <v/>
      </c>
      <c r="AG14" s="198" t="str">
        <f>MIDB(Sheet1!V76,4,10)</f>
        <v/>
      </c>
      <c r="AH14" s="198" t="str">
        <f>MIDB(Sheet1!W76,4,10)</f>
        <v/>
      </c>
      <c r="AI14" s="198" t="str">
        <f>MIDB(Sheet1!X76,4,10)</f>
        <v/>
      </c>
      <c r="AJ14" s="198" t="str">
        <f>MIDB(Sheet1!Y76,4,10)</f>
        <v/>
      </c>
      <c r="AK14" s="198" t="str">
        <f>MIDB(Sheet1!Z76,4,10)</f>
        <v/>
      </c>
      <c r="AL14" s="198" t="str">
        <f>MIDB(Sheet1!AA76,4,10)</f>
        <v/>
      </c>
      <c r="AM14" s="198" t="str">
        <f>MIDB(Sheet1!AB76,4,10)</f>
        <v/>
      </c>
      <c r="AN14" s="198" t="str">
        <f>MIDB(Sheet1!AC76,4,10)</f>
        <v/>
      </c>
      <c r="AO14" s="198" t="str">
        <f>MIDB(Sheet1!AD76,4,10)</f>
        <v/>
      </c>
      <c r="AP14" s="198" t="str">
        <f>MIDB(Sheet1!AE76,4,10)</f>
        <v/>
      </c>
      <c r="AQ14" s="198" t="str">
        <f>MIDB(Sheet1!AF76,4,10)</f>
        <v/>
      </c>
      <c r="AR14" s="198" t="str">
        <f>MIDB(Sheet1!AG76,4,10)</f>
        <v/>
      </c>
      <c r="AS14" s="92" t="str">
        <f>IF(ISBLANK($G14),"",IF(ISERROR(VLOOKUP($G14,'精肉企画書（写し）'!$D$4:$AA$21,20,FALSE)),"",VLOOKUP($G14,'精肉企画書（写し）'!$D$4:$AA$21,20,FALSE)))</f>
        <v>コープラスフーズ</v>
      </c>
      <c r="AT14" s="93"/>
      <c r="AU14" s="94"/>
      <c r="AX14" s="53"/>
      <c r="AY14" s="54"/>
    </row>
    <row r="15" spans="1:51" s="38" customFormat="1">
      <c r="A15" s="59">
        <v>12</v>
      </c>
      <c r="B15" s="69" t="str">
        <f t="shared" si="0"/>
        <v/>
      </c>
      <c r="C15" s="61" t="str">
        <f t="shared" si="1"/>
        <v/>
      </c>
      <c r="D15" s="196" t="str">
        <f t="shared" si="2"/>
        <v/>
      </c>
      <c r="E15" s="57"/>
      <c r="F15" s="57" t="str">
        <f>IF(月曜日!F15="","",月曜日!F15)</f>
        <v/>
      </c>
      <c r="G15" s="58" t="str">
        <f>IF(ISBLANK($A15),"",IF(ISERROR(VLOOKUP($A15,'精肉企画書（写し）'!$A$4:$J$100,4,FALSE)),"",VLOOKUP($A15,'精肉企画書（写し）'!$A$4:$J$100,4,FALSE)))</f>
        <v/>
      </c>
      <c r="H15" s="58" t="str">
        <f>IF(ISBLANK($G15),"",IF(ISERROR(VLOOKUP($G15,'精肉企画書（写し）'!$D$4:$J$100,6,FALSE)),"",VLOOKUP($G15,'精肉企画書（写し）'!$D$4:$J$100,6,FALSE)))</f>
        <v/>
      </c>
      <c r="I15" s="58" t="str">
        <f>IF(ISBLANK($G15),"",IF(ISERROR(VLOOKUP($G15,'精肉企画書（写し）'!$D$4:$J$100,7,FALSE)),"",VLOOKUP($G15,'精肉企画書（写し）'!$D$4:$J$100,7,FALSE)))</f>
        <v/>
      </c>
      <c r="J15" s="172" t="str">
        <f>IF(G15="","",VLOOKUP(G15,[1]書込!$A$5:$P$53,15,0))</f>
        <v/>
      </c>
      <c r="K15" s="171" t="str">
        <f>IF($G15="","",IF(VLOOKUP($G15,'精肉企画書（写し）'!$D$4:$V$100,19,FALSE)="Ｃ",$L$1,IF(VLOOKUP($G15,'精肉企画書（写し）'!$D$4:$V$100,19,FALSE)="Ｆ",$N$1,"")))</f>
        <v/>
      </c>
      <c r="L15" s="171" t="str">
        <f>IF($G15="","",IF(VLOOKUP($G15,'精肉企画書（写し）'!$D$3:$V$100,19,FALSE)="Ｃ",$L$1,""))</f>
        <v/>
      </c>
      <c r="M15" s="60" t="str">
        <f>IF(J15="","",PRODUCT(VLOOKUP(G15,'精肉企画書（写し）'!$D$4:$AR$100,41,0),J15/1000))</f>
        <v/>
      </c>
      <c r="N15" s="170" t="str">
        <f t="shared" si="3"/>
        <v/>
      </c>
      <c r="O15" s="198" t="str">
        <f>MIDB(Sheet1!D77,4,10)</f>
        <v/>
      </c>
      <c r="P15" s="198" t="str">
        <f>MIDB(Sheet1!E77,4,10)</f>
        <v/>
      </c>
      <c r="Q15" s="198" t="str">
        <f>MIDB(Sheet1!F77,4,10)</f>
        <v/>
      </c>
      <c r="R15" s="198" t="str">
        <f>MIDB(Sheet1!G77,4,10)</f>
        <v/>
      </c>
      <c r="S15" s="198" t="str">
        <f>MIDB(Sheet1!H77,4,10)</f>
        <v/>
      </c>
      <c r="T15" s="198" t="str">
        <f>MIDB(Sheet1!I77,4,10)</f>
        <v/>
      </c>
      <c r="U15" s="198" t="str">
        <f>MIDB(Sheet1!J77,4,10)</f>
        <v/>
      </c>
      <c r="V15" s="198" t="str">
        <f>MIDB(Sheet1!K77,4,10)</f>
        <v/>
      </c>
      <c r="W15" s="198" t="str">
        <f>MIDB(Sheet1!L77,4,10)</f>
        <v/>
      </c>
      <c r="X15" s="198" t="str">
        <f>MIDB(Sheet1!M77,4,10)</f>
        <v/>
      </c>
      <c r="Y15" s="198" t="str">
        <f>MIDB(Sheet1!N77,4,10)</f>
        <v/>
      </c>
      <c r="Z15" s="198" t="str">
        <f>MIDB(Sheet1!O77,4,10)</f>
        <v/>
      </c>
      <c r="AA15" s="198" t="str">
        <f>MIDB(Sheet1!P77,4,10)</f>
        <v/>
      </c>
      <c r="AB15" s="198" t="str">
        <f>MIDB(Sheet1!Q77,4,10)</f>
        <v/>
      </c>
      <c r="AC15" s="198" t="str">
        <f>MIDB(Sheet1!R77,4,10)</f>
        <v/>
      </c>
      <c r="AD15" s="198" t="str">
        <f>MIDB(Sheet1!S77,4,10)</f>
        <v/>
      </c>
      <c r="AE15" s="198" t="str">
        <f>MIDB(Sheet1!T77,4,10)</f>
        <v/>
      </c>
      <c r="AF15" s="198" t="str">
        <f>MIDB(Sheet1!U77,4,10)</f>
        <v/>
      </c>
      <c r="AG15" s="198" t="str">
        <f>MIDB(Sheet1!V77,4,10)</f>
        <v/>
      </c>
      <c r="AH15" s="198" t="str">
        <f>MIDB(Sheet1!W77,4,10)</f>
        <v/>
      </c>
      <c r="AI15" s="198" t="str">
        <f>MIDB(Sheet1!X77,4,10)</f>
        <v/>
      </c>
      <c r="AJ15" s="198" t="str">
        <f>MIDB(Sheet1!Y77,4,10)</f>
        <v/>
      </c>
      <c r="AK15" s="198" t="str">
        <f>MIDB(Sheet1!Z77,4,10)</f>
        <v/>
      </c>
      <c r="AL15" s="198" t="str">
        <f>MIDB(Sheet1!AA77,4,10)</f>
        <v/>
      </c>
      <c r="AM15" s="198" t="str">
        <f>MIDB(Sheet1!AB77,4,10)</f>
        <v/>
      </c>
      <c r="AN15" s="198" t="str">
        <f>MIDB(Sheet1!AC77,4,10)</f>
        <v/>
      </c>
      <c r="AO15" s="198" t="str">
        <f>MIDB(Sheet1!AD77,4,10)</f>
        <v/>
      </c>
      <c r="AP15" s="198" t="str">
        <f>MIDB(Sheet1!AE77,4,10)</f>
        <v/>
      </c>
      <c r="AQ15" s="198" t="str">
        <f>MIDB(Sheet1!AF77,4,10)</f>
        <v/>
      </c>
      <c r="AR15" s="198" t="str">
        <f>MIDB(Sheet1!AG77,4,10)</f>
        <v/>
      </c>
      <c r="AS15" s="92" t="str">
        <f>IF(ISBLANK($G15),"",IF(ISERROR(VLOOKUP($G15,'精肉企画書（写し）'!$D$4:$AA$21,20,FALSE)),"",VLOOKUP($G15,'精肉企画書（写し）'!$D$4:$AA$21,20,FALSE)))</f>
        <v/>
      </c>
      <c r="AT15" s="93"/>
      <c r="AU15" s="94"/>
      <c r="AX15" s="53"/>
      <c r="AY15" s="54"/>
    </row>
    <row r="16" spans="1:51" s="38" customFormat="1">
      <c r="A16" s="59">
        <v>13</v>
      </c>
      <c r="B16" s="69" t="str">
        <f t="shared" si="0"/>
        <v/>
      </c>
      <c r="C16" s="61" t="str">
        <f t="shared" si="1"/>
        <v/>
      </c>
      <c r="D16" s="196" t="str">
        <f t="shared" si="2"/>
        <v/>
      </c>
      <c r="E16" s="57"/>
      <c r="F16" s="57" t="str">
        <f>IF(月曜日!F16="","",月曜日!F16)</f>
        <v/>
      </c>
      <c r="G16" s="58" t="str">
        <f>IF(ISBLANK($A16),"",IF(ISERROR(VLOOKUP($A16,'精肉企画書（写し）'!$A$4:$J$100,4,FALSE)),"",VLOOKUP($A16,'精肉企画書（写し）'!$A$4:$J$100,4,FALSE)))</f>
        <v/>
      </c>
      <c r="H16" s="58" t="str">
        <f>IF(ISBLANK($G16),"",IF(ISERROR(VLOOKUP($G16,'精肉企画書（写し）'!$D$4:$J$100,6,FALSE)),"",VLOOKUP($G16,'精肉企画書（写し）'!$D$4:$J$100,6,FALSE)))</f>
        <v/>
      </c>
      <c r="I16" s="58" t="str">
        <f>IF(ISBLANK($G16),"",IF(ISERROR(VLOOKUP($G16,'精肉企画書（写し）'!$D$4:$J$100,7,FALSE)),"",VLOOKUP($G16,'精肉企画書（写し）'!$D$4:$J$100,7,FALSE)))</f>
        <v/>
      </c>
      <c r="J16" s="172" t="str">
        <f>IF(G16="","",VLOOKUP(G16,[1]書込!$A$5:$P$53,15,0))</f>
        <v/>
      </c>
      <c r="K16" s="171" t="str">
        <f>IF($G16="","",IF(VLOOKUP($G16,'精肉企画書（写し）'!$D$4:$V$100,19,FALSE)="Ｃ",$L$1,IF(VLOOKUP($G16,'精肉企画書（写し）'!$D$4:$V$100,19,FALSE)="Ｆ",$N$1,"")))</f>
        <v/>
      </c>
      <c r="L16" s="171" t="str">
        <f>IF($G16="","",IF(VLOOKUP($G16,'精肉企画書（写し）'!$D$3:$V$100,19,FALSE)="Ｃ",$L$1,""))</f>
        <v/>
      </c>
      <c r="M16" s="60" t="str">
        <f>IF(J16="","",PRODUCT(VLOOKUP(G16,'精肉企画書（写し）'!$D$4:$AR$100,41,0),J16/1000))</f>
        <v/>
      </c>
      <c r="N16" s="170" t="str">
        <f t="shared" si="3"/>
        <v/>
      </c>
      <c r="O16" s="198" t="str">
        <f>MIDB(Sheet1!D78,4,10)</f>
        <v/>
      </c>
      <c r="P16" s="198" t="str">
        <f>MIDB(Sheet1!E78,4,10)</f>
        <v/>
      </c>
      <c r="Q16" s="198" t="str">
        <f>MIDB(Sheet1!F78,4,10)</f>
        <v/>
      </c>
      <c r="R16" s="198" t="str">
        <f>MIDB(Sheet1!G78,4,10)</f>
        <v/>
      </c>
      <c r="S16" s="198" t="str">
        <f>MIDB(Sheet1!H78,4,10)</f>
        <v/>
      </c>
      <c r="T16" s="198" t="str">
        <f>MIDB(Sheet1!I78,4,10)</f>
        <v/>
      </c>
      <c r="U16" s="198" t="str">
        <f>MIDB(Sheet1!J78,4,10)</f>
        <v/>
      </c>
      <c r="V16" s="198" t="str">
        <f>MIDB(Sheet1!K78,4,10)</f>
        <v/>
      </c>
      <c r="W16" s="198" t="str">
        <f>MIDB(Sheet1!L78,4,10)</f>
        <v/>
      </c>
      <c r="X16" s="198" t="str">
        <f>MIDB(Sheet1!M78,4,10)</f>
        <v/>
      </c>
      <c r="Y16" s="198" t="str">
        <f>MIDB(Sheet1!N78,4,10)</f>
        <v/>
      </c>
      <c r="Z16" s="198" t="str">
        <f>MIDB(Sheet1!O78,4,10)</f>
        <v/>
      </c>
      <c r="AA16" s="198" t="str">
        <f>MIDB(Sheet1!P78,4,10)</f>
        <v/>
      </c>
      <c r="AB16" s="198" t="str">
        <f>MIDB(Sheet1!Q78,4,10)</f>
        <v/>
      </c>
      <c r="AC16" s="198" t="str">
        <f>MIDB(Sheet1!R78,4,10)</f>
        <v/>
      </c>
      <c r="AD16" s="198" t="str">
        <f>MIDB(Sheet1!S78,4,10)</f>
        <v/>
      </c>
      <c r="AE16" s="198" t="str">
        <f>MIDB(Sheet1!T78,4,10)</f>
        <v/>
      </c>
      <c r="AF16" s="198" t="str">
        <f>MIDB(Sheet1!U78,4,10)</f>
        <v/>
      </c>
      <c r="AG16" s="198" t="str">
        <f>MIDB(Sheet1!V78,4,10)</f>
        <v/>
      </c>
      <c r="AH16" s="198" t="str">
        <f>MIDB(Sheet1!W78,4,10)</f>
        <v/>
      </c>
      <c r="AI16" s="198" t="str">
        <f>MIDB(Sheet1!X78,4,10)</f>
        <v/>
      </c>
      <c r="AJ16" s="198" t="str">
        <f>MIDB(Sheet1!Y78,4,10)</f>
        <v/>
      </c>
      <c r="AK16" s="198" t="str">
        <f>MIDB(Sheet1!Z78,4,10)</f>
        <v/>
      </c>
      <c r="AL16" s="198" t="str">
        <f>MIDB(Sheet1!AA78,4,10)</f>
        <v/>
      </c>
      <c r="AM16" s="198" t="str">
        <f>MIDB(Sheet1!AB78,4,10)</f>
        <v/>
      </c>
      <c r="AN16" s="198" t="str">
        <f>MIDB(Sheet1!AC78,4,10)</f>
        <v/>
      </c>
      <c r="AO16" s="198" t="str">
        <f>MIDB(Sheet1!AD78,4,10)</f>
        <v/>
      </c>
      <c r="AP16" s="198" t="str">
        <f>MIDB(Sheet1!AE78,4,10)</f>
        <v/>
      </c>
      <c r="AQ16" s="198" t="str">
        <f>MIDB(Sheet1!AF78,4,10)</f>
        <v/>
      </c>
      <c r="AR16" s="198" t="str">
        <f>MIDB(Sheet1!AG78,4,10)</f>
        <v/>
      </c>
      <c r="AS16" s="92" t="str">
        <f>IF(ISBLANK($G16),"",IF(ISERROR(VLOOKUP($G16,'精肉企画書（写し）'!$D$4:$AA$21,20,FALSE)),"",VLOOKUP($G16,'精肉企画書（写し）'!$D$4:$AA$21,20,FALSE)))</f>
        <v/>
      </c>
      <c r="AT16" s="93"/>
      <c r="AU16" s="94"/>
    </row>
    <row r="17" spans="1:51" s="38" customFormat="1">
      <c r="A17" s="59">
        <v>14</v>
      </c>
      <c r="B17" s="69" t="str">
        <f t="shared" si="0"/>
        <v/>
      </c>
      <c r="C17" s="61" t="str">
        <f t="shared" si="1"/>
        <v/>
      </c>
      <c r="D17" s="196" t="str">
        <f t="shared" si="2"/>
        <v/>
      </c>
      <c r="E17" s="57"/>
      <c r="F17" s="57" t="str">
        <f>IF(月曜日!F17="","",月曜日!F17)</f>
        <v/>
      </c>
      <c r="G17" s="58" t="str">
        <f>IF(ISBLANK($A17),"",IF(ISERROR(VLOOKUP($A17,'精肉企画書（写し）'!$A$4:$J$100,4,FALSE)),"",VLOOKUP($A17,'精肉企画書（写し）'!$A$4:$J$100,4,FALSE)))</f>
        <v/>
      </c>
      <c r="H17" s="58" t="str">
        <f>IF(ISBLANK($G17),"",IF(ISERROR(VLOOKUP($G17,'精肉企画書（写し）'!$D$4:$J$100,6,FALSE)),"",VLOOKUP($G17,'精肉企画書（写し）'!$D$4:$J$100,6,FALSE)))</f>
        <v/>
      </c>
      <c r="I17" s="58" t="str">
        <f>IF(ISBLANK($G17),"",IF(ISERROR(VLOOKUP($G17,'精肉企画書（写し）'!$D$4:$J$100,7,FALSE)),"",VLOOKUP($G17,'精肉企画書（写し）'!$D$4:$J$100,7,FALSE)))</f>
        <v/>
      </c>
      <c r="J17" s="172" t="str">
        <f>IF(G17="","",VLOOKUP(G17,[1]書込!$A$5:$P$53,15,0))</f>
        <v/>
      </c>
      <c r="K17" s="171" t="str">
        <f>IF($G17="","",IF(VLOOKUP($G17,'精肉企画書（写し）'!$D$4:$V$100,19,FALSE)="Ｃ",$L$1,IF(VLOOKUP($G17,'精肉企画書（写し）'!$D$4:$V$100,19,FALSE)="Ｆ",$N$1,"")))</f>
        <v/>
      </c>
      <c r="L17" s="171" t="str">
        <f>IF($G17="","",IF(VLOOKUP($G17,'精肉企画書（写し）'!$D$3:$V$100,19,FALSE)="Ｃ",$L$1,""))</f>
        <v/>
      </c>
      <c r="M17" s="60" t="str">
        <f>IF(J17="","",PRODUCT(VLOOKUP(G17,'精肉企画書（写し）'!$D$4:$AR$100,41,0),J17/1000))</f>
        <v/>
      </c>
      <c r="N17" s="170" t="str">
        <f t="shared" si="3"/>
        <v/>
      </c>
      <c r="O17" s="198" t="str">
        <f>MIDB(Sheet1!D79,4,10)</f>
        <v/>
      </c>
      <c r="P17" s="198" t="str">
        <f>MIDB(Sheet1!E79,4,10)</f>
        <v/>
      </c>
      <c r="Q17" s="198" t="str">
        <f>MIDB(Sheet1!F79,4,10)</f>
        <v/>
      </c>
      <c r="R17" s="198" t="str">
        <f>MIDB(Sheet1!G79,4,10)</f>
        <v/>
      </c>
      <c r="S17" s="198" t="str">
        <f>MIDB(Sheet1!H79,4,10)</f>
        <v/>
      </c>
      <c r="T17" s="198" t="str">
        <f>MIDB(Sheet1!I79,4,10)</f>
        <v/>
      </c>
      <c r="U17" s="198" t="str">
        <f>MIDB(Sheet1!J79,4,10)</f>
        <v/>
      </c>
      <c r="V17" s="198" t="str">
        <f>MIDB(Sheet1!K79,4,10)</f>
        <v/>
      </c>
      <c r="W17" s="198" t="str">
        <f>MIDB(Sheet1!L79,4,10)</f>
        <v/>
      </c>
      <c r="X17" s="198" t="str">
        <f>MIDB(Sheet1!M79,4,10)</f>
        <v/>
      </c>
      <c r="Y17" s="198" t="str">
        <f>MIDB(Sheet1!N79,4,10)</f>
        <v/>
      </c>
      <c r="Z17" s="198" t="str">
        <f>MIDB(Sheet1!O79,4,10)</f>
        <v/>
      </c>
      <c r="AA17" s="198" t="str">
        <f>MIDB(Sheet1!P79,4,10)</f>
        <v/>
      </c>
      <c r="AB17" s="198" t="str">
        <f>MIDB(Sheet1!Q79,4,10)</f>
        <v/>
      </c>
      <c r="AC17" s="198" t="str">
        <f>MIDB(Sheet1!R79,4,10)</f>
        <v/>
      </c>
      <c r="AD17" s="198" t="str">
        <f>MIDB(Sheet1!S79,4,10)</f>
        <v/>
      </c>
      <c r="AE17" s="198" t="str">
        <f>MIDB(Sheet1!T79,4,10)</f>
        <v/>
      </c>
      <c r="AF17" s="198" t="str">
        <f>MIDB(Sheet1!U79,4,10)</f>
        <v/>
      </c>
      <c r="AG17" s="198" t="str">
        <f>MIDB(Sheet1!V79,4,10)</f>
        <v/>
      </c>
      <c r="AH17" s="198" t="str">
        <f>MIDB(Sheet1!W79,4,10)</f>
        <v/>
      </c>
      <c r="AI17" s="198" t="str">
        <f>MIDB(Sheet1!X79,4,10)</f>
        <v/>
      </c>
      <c r="AJ17" s="198" t="str">
        <f>MIDB(Sheet1!Y79,4,10)</f>
        <v/>
      </c>
      <c r="AK17" s="198" t="str">
        <f>MIDB(Sheet1!Z79,4,10)</f>
        <v/>
      </c>
      <c r="AL17" s="198" t="str">
        <f>MIDB(Sheet1!AA79,4,10)</f>
        <v/>
      </c>
      <c r="AM17" s="198" t="str">
        <f>MIDB(Sheet1!AB79,4,10)</f>
        <v/>
      </c>
      <c r="AN17" s="198" t="str">
        <f>MIDB(Sheet1!AC79,4,10)</f>
        <v/>
      </c>
      <c r="AO17" s="198" t="str">
        <f>MIDB(Sheet1!AD79,4,10)</f>
        <v/>
      </c>
      <c r="AP17" s="198" t="str">
        <f>MIDB(Sheet1!AE79,4,10)</f>
        <v/>
      </c>
      <c r="AQ17" s="198" t="str">
        <f>MIDB(Sheet1!AF79,4,10)</f>
        <v/>
      </c>
      <c r="AR17" s="198" t="str">
        <f>MIDB(Sheet1!AG79,4,10)</f>
        <v/>
      </c>
      <c r="AS17" s="92" t="str">
        <f>IF(ISBLANK($G17),"",IF(ISERROR(VLOOKUP($G17,'精肉企画書（写し）'!$D$4:$AA$21,20,FALSE)),"",VLOOKUP($G17,'精肉企画書（写し）'!$D$4:$AA$21,20,FALSE)))</f>
        <v/>
      </c>
      <c r="AT17" s="93"/>
      <c r="AU17" s="94"/>
      <c r="AX17" s="31" t="s">
        <v>61</v>
      </c>
    </row>
    <row r="18" spans="1:51" s="38" customFormat="1">
      <c r="A18" s="59">
        <v>15</v>
      </c>
      <c r="B18" s="69" t="str">
        <f t="shared" si="0"/>
        <v/>
      </c>
      <c r="C18" s="61" t="str">
        <f t="shared" si="1"/>
        <v/>
      </c>
      <c r="D18" s="196" t="str">
        <f t="shared" si="2"/>
        <v/>
      </c>
      <c r="E18" s="57"/>
      <c r="F18" s="57" t="str">
        <f>IF(月曜日!F18="","",月曜日!F18)</f>
        <v/>
      </c>
      <c r="G18" s="58" t="str">
        <f>IF(ISBLANK($A18),"",IF(ISERROR(VLOOKUP($A18,'精肉企画書（写し）'!$A$4:$J$100,4,FALSE)),"",VLOOKUP($A18,'精肉企画書（写し）'!$A$4:$J$100,4,FALSE)))</f>
        <v/>
      </c>
      <c r="H18" s="58" t="str">
        <f>IF(ISBLANK($G18),"",IF(ISERROR(VLOOKUP($G18,'精肉企画書（写し）'!$D$4:$J$100,6,FALSE)),"",VLOOKUP($G18,'精肉企画書（写し）'!$D$4:$J$100,6,FALSE)))</f>
        <v/>
      </c>
      <c r="I18" s="58" t="str">
        <f>IF(ISBLANK($G18),"",IF(ISERROR(VLOOKUP($G18,'精肉企画書（写し）'!$D$4:$J$100,7,FALSE)),"",VLOOKUP($G18,'精肉企画書（写し）'!$D$4:$J$100,7,FALSE)))</f>
        <v/>
      </c>
      <c r="J18" s="172" t="str">
        <f>IF(G18="","",VLOOKUP(G18,[1]書込!$A$5:$P$53,15,0))</f>
        <v/>
      </c>
      <c r="K18" s="171" t="str">
        <f>IF($G18="","",IF(VLOOKUP($G18,'精肉企画書（写し）'!$D$4:$V$100,19,FALSE)="Ｃ",$L$1,IF(VLOOKUP($G18,'精肉企画書（写し）'!$D$4:$V$100,19,FALSE)="Ｆ",$N$1,"")))</f>
        <v/>
      </c>
      <c r="L18" s="171" t="str">
        <f>IF($G18="","",IF(VLOOKUP($G18,'精肉企画書（写し）'!$D$3:$V$100,19,FALSE)="Ｃ",$L$1,""))</f>
        <v/>
      </c>
      <c r="M18" s="60" t="str">
        <f>IF(J18="","",PRODUCT(VLOOKUP(G18,'精肉企画書（写し）'!$D$4:$AR$100,41,0),J18/1000))</f>
        <v/>
      </c>
      <c r="N18" s="170" t="str">
        <f t="shared" si="3"/>
        <v/>
      </c>
      <c r="O18" s="198" t="str">
        <f>MIDB(Sheet1!D80,4,10)</f>
        <v/>
      </c>
      <c r="P18" s="198" t="str">
        <f>MIDB(Sheet1!E80,4,10)</f>
        <v/>
      </c>
      <c r="Q18" s="198" t="str">
        <f>MIDB(Sheet1!F80,4,10)</f>
        <v/>
      </c>
      <c r="R18" s="198" t="str">
        <f>MIDB(Sheet1!G80,4,10)</f>
        <v/>
      </c>
      <c r="S18" s="198" t="str">
        <f>MIDB(Sheet1!H80,4,10)</f>
        <v/>
      </c>
      <c r="T18" s="198" t="str">
        <f>MIDB(Sheet1!I80,4,10)</f>
        <v/>
      </c>
      <c r="U18" s="198" t="str">
        <f>MIDB(Sheet1!J80,4,10)</f>
        <v/>
      </c>
      <c r="V18" s="198" t="str">
        <f>MIDB(Sheet1!K80,4,10)</f>
        <v/>
      </c>
      <c r="W18" s="198" t="str">
        <f>MIDB(Sheet1!L80,4,10)</f>
        <v/>
      </c>
      <c r="X18" s="198" t="str">
        <f>MIDB(Sheet1!M80,4,10)</f>
        <v/>
      </c>
      <c r="Y18" s="198" t="str">
        <f>MIDB(Sheet1!N80,4,10)</f>
        <v/>
      </c>
      <c r="Z18" s="198" t="str">
        <f>MIDB(Sheet1!O80,4,10)</f>
        <v/>
      </c>
      <c r="AA18" s="198" t="str">
        <f>MIDB(Sheet1!P80,4,10)</f>
        <v/>
      </c>
      <c r="AB18" s="198" t="str">
        <f>MIDB(Sheet1!Q80,4,10)</f>
        <v/>
      </c>
      <c r="AC18" s="198" t="str">
        <f>MIDB(Sheet1!R80,4,10)</f>
        <v/>
      </c>
      <c r="AD18" s="198" t="str">
        <f>MIDB(Sheet1!S80,4,10)</f>
        <v/>
      </c>
      <c r="AE18" s="198" t="str">
        <f>MIDB(Sheet1!T80,4,10)</f>
        <v/>
      </c>
      <c r="AF18" s="198" t="str">
        <f>MIDB(Sheet1!U80,4,10)</f>
        <v/>
      </c>
      <c r="AG18" s="198" t="str">
        <f>MIDB(Sheet1!V80,4,10)</f>
        <v/>
      </c>
      <c r="AH18" s="198" t="str">
        <f>MIDB(Sheet1!W80,4,10)</f>
        <v/>
      </c>
      <c r="AI18" s="198" t="str">
        <f>MIDB(Sheet1!X80,4,10)</f>
        <v/>
      </c>
      <c r="AJ18" s="198" t="str">
        <f>MIDB(Sheet1!Y80,4,10)</f>
        <v/>
      </c>
      <c r="AK18" s="198" t="str">
        <f>MIDB(Sheet1!Z80,4,10)</f>
        <v/>
      </c>
      <c r="AL18" s="198" t="str">
        <f>MIDB(Sheet1!AA80,4,10)</f>
        <v/>
      </c>
      <c r="AM18" s="198" t="str">
        <f>MIDB(Sheet1!AB80,4,10)</f>
        <v/>
      </c>
      <c r="AN18" s="198" t="str">
        <f>MIDB(Sheet1!AC80,4,10)</f>
        <v/>
      </c>
      <c r="AO18" s="198" t="str">
        <f>MIDB(Sheet1!AD80,4,10)</f>
        <v/>
      </c>
      <c r="AP18" s="198" t="str">
        <f>MIDB(Sheet1!AE80,4,10)</f>
        <v/>
      </c>
      <c r="AQ18" s="198" t="str">
        <f>MIDB(Sheet1!AF80,4,10)</f>
        <v/>
      </c>
      <c r="AR18" s="198" t="str">
        <f>MIDB(Sheet1!AG80,4,10)</f>
        <v/>
      </c>
      <c r="AS18" s="92" t="str">
        <f>IF(ISBLANK($G18),"",IF(ISERROR(VLOOKUP($G18,'精肉企画書（写し）'!$D$4:$AA$21,20,FALSE)),"",VLOOKUP($G18,'精肉企画書（写し）'!$D$4:$AA$21,20,FALSE)))</f>
        <v/>
      </c>
      <c r="AT18" s="93"/>
      <c r="AU18" s="94"/>
      <c r="AX18" s="53" t="s">
        <v>12</v>
      </c>
    </row>
    <row r="19" spans="1:51" s="38" customFormat="1">
      <c r="A19" s="59">
        <v>16</v>
      </c>
      <c r="B19" s="69" t="str">
        <f t="shared" si="0"/>
        <v/>
      </c>
      <c r="C19" s="61" t="str">
        <f t="shared" si="1"/>
        <v/>
      </c>
      <c r="D19" s="196" t="str">
        <f t="shared" si="2"/>
        <v/>
      </c>
      <c r="E19" s="57"/>
      <c r="F19" s="57" t="str">
        <f>IF(月曜日!F19="","",月曜日!F19)</f>
        <v/>
      </c>
      <c r="G19" s="58" t="str">
        <f>IF(ISBLANK($A19),"",IF(ISERROR(VLOOKUP($A19,'精肉企画書（写し）'!$A$4:$J$100,4,FALSE)),"",VLOOKUP($A19,'精肉企画書（写し）'!$A$4:$J$100,4,FALSE)))</f>
        <v/>
      </c>
      <c r="H19" s="58" t="str">
        <f>IF(ISBLANK($G19),"",IF(ISERROR(VLOOKUP($G19,'精肉企画書（写し）'!$D$4:$J$100,6,FALSE)),"",VLOOKUP($G19,'精肉企画書（写し）'!$D$4:$J$100,6,FALSE)))</f>
        <v/>
      </c>
      <c r="I19" s="58" t="str">
        <f>IF(ISBLANK($G19),"",IF(ISERROR(VLOOKUP($G19,'精肉企画書（写し）'!$D$4:$J$100,7,FALSE)),"",VLOOKUP($G19,'精肉企画書（写し）'!$D$4:$J$100,7,FALSE)))</f>
        <v/>
      </c>
      <c r="J19" s="172" t="str">
        <f>IF(G19="","",VLOOKUP(G19,[1]書込!$A$5:$P$53,15,0))</f>
        <v/>
      </c>
      <c r="K19" s="171" t="str">
        <f>IF($G19="","",IF(VLOOKUP($G19,'精肉企画書（写し）'!$D$4:$V$100,19,FALSE)="Ｃ",$L$1,IF(VLOOKUP($G19,'精肉企画書（写し）'!$D$4:$V$100,19,FALSE)="Ｆ",$N$1,"")))</f>
        <v/>
      </c>
      <c r="L19" s="171" t="str">
        <f>IF($G19="","",IF(VLOOKUP($G19,'精肉企画書（写し）'!$D$3:$V$100,19,FALSE)="Ｃ",$L$1,""))</f>
        <v/>
      </c>
      <c r="M19" s="60" t="str">
        <f>IF(J19="","",PRODUCT(VLOOKUP(G19,'精肉企画書（写し）'!$D$4:$AR$100,41,0),J19/1000))</f>
        <v/>
      </c>
      <c r="N19" s="170" t="str">
        <f t="shared" si="3"/>
        <v/>
      </c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2" t="str">
        <f>IF(ISBLANK($G19),"",IF(ISERROR(VLOOKUP($G19,'精肉企画書（写し）'!$D$4:$AA$21,20,FALSE)),"",VLOOKUP($G19,'精肉企画書（写し）'!$D$4:$AA$21,20,FALSE)))</f>
        <v/>
      </c>
      <c r="AT19" s="93"/>
      <c r="AU19" s="94"/>
      <c r="AX19" s="53" t="s">
        <v>62</v>
      </c>
    </row>
    <row r="20" spans="1:51" s="38" customFormat="1">
      <c r="A20" s="59">
        <v>17</v>
      </c>
      <c r="B20" s="69" t="str">
        <f t="shared" si="0"/>
        <v/>
      </c>
      <c r="C20" s="61" t="str">
        <f t="shared" si="1"/>
        <v/>
      </c>
      <c r="D20" s="196" t="str">
        <f t="shared" si="2"/>
        <v/>
      </c>
      <c r="E20" s="57"/>
      <c r="F20" s="57" t="str">
        <f>IF(月曜日!F20="","",月曜日!F20)</f>
        <v/>
      </c>
      <c r="G20" s="58" t="str">
        <f>IF(ISBLANK($A20),"",IF(ISERROR(VLOOKUP($A20,'精肉企画書（写し）'!$A$4:$J$100,4,FALSE)),"",VLOOKUP($A20,'精肉企画書（写し）'!$A$4:$J$100,4,FALSE)))</f>
        <v/>
      </c>
      <c r="H20" s="58" t="str">
        <f>IF(ISBLANK($G20),"",IF(ISERROR(VLOOKUP($G20,'精肉企画書（写し）'!$D$4:$J$100,6,FALSE)),"",VLOOKUP($G20,'精肉企画書（写し）'!$D$4:$J$100,6,FALSE)))</f>
        <v/>
      </c>
      <c r="I20" s="58" t="str">
        <f>IF(ISBLANK($G20),"",IF(ISERROR(VLOOKUP($G20,'精肉企画書（写し）'!$D$4:$J$100,7,FALSE)),"",VLOOKUP($G20,'精肉企画書（写し）'!$D$4:$J$100,7,FALSE)))</f>
        <v/>
      </c>
      <c r="J20" s="172" t="str">
        <f>IF(G20="","",VLOOKUP(G20,[1]書込!$A$5:$P$53,15,0))</f>
        <v/>
      </c>
      <c r="K20" s="171" t="str">
        <f>IF($G20="","",IF(VLOOKUP($G20,'精肉企画書（写し）'!$D$4:$V$100,19,FALSE)="Ｃ",$L$1,IF(VLOOKUP($G20,'精肉企画書（写し）'!$D$4:$V$100,19,FALSE)="Ｆ",$N$1,"")))</f>
        <v/>
      </c>
      <c r="L20" s="171" t="str">
        <f>IF($G20="","",IF(VLOOKUP($G20,'精肉企画書（写し）'!$D$3:$V$100,19,FALSE)="Ｃ",$L$1,""))</f>
        <v/>
      </c>
      <c r="M20" s="60" t="str">
        <f>IF(J20="","",PRODUCT(VLOOKUP(G20,'精肉企画書（写し）'!$D$4:$AR$100,41,0),J20/1000))</f>
        <v/>
      </c>
      <c r="N20" s="170" t="str">
        <f t="shared" si="3"/>
        <v/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 t="str">
        <f>IF(ISBLANK($G20),"",IF(ISERROR(VLOOKUP($G20,'精肉企画書（写し）'!$D$4:$AA$21,20,FALSE)),"",VLOOKUP($G20,'精肉企画書（写し）'!$D$4:$AA$21,20,FALSE)))</f>
        <v/>
      </c>
      <c r="AT20" s="93"/>
      <c r="AU20" s="94"/>
      <c r="AX20" s="53" t="s">
        <v>63</v>
      </c>
    </row>
    <row r="21" spans="1:51" s="38" customFormat="1">
      <c r="A21" s="59">
        <v>18</v>
      </c>
      <c r="B21" s="69" t="str">
        <f t="shared" si="0"/>
        <v/>
      </c>
      <c r="C21" s="61" t="str">
        <f t="shared" si="1"/>
        <v/>
      </c>
      <c r="D21" s="196" t="str">
        <f t="shared" si="2"/>
        <v/>
      </c>
      <c r="E21" s="57"/>
      <c r="F21" s="57" t="str">
        <f>IF(月曜日!F21="","",月曜日!F21)</f>
        <v/>
      </c>
      <c r="G21" s="58" t="str">
        <f>IF(ISBLANK($A21),"",IF(ISERROR(VLOOKUP($A21,'精肉企画書（写し）'!$A$4:$J$100,4,FALSE)),"",VLOOKUP($A21,'精肉企画書（写し）'!$A$4:$J$100,4,FALSE)))</f>
        <v/>
      </c>
      <c r="H21" s="58" t="str">
        <f>IF(ISBLANK($G21),"",IF(ISERROR(VLOOKUP($G21,'精肉企画書（写し）'!$D$4:$J$100,6,FALSE)),"",VLOOKUP($G21,'精肉企画書（写し）'!$D$4:$J$100,6,FALSE)))</f>
        <v/>
      </c>
      <c r="I21" s="58" t="str">
        <f>IF(ISBLANK($G21),"",IF(ISERROR(VLOOKUP($G21,'精肉企画書（写し）'!$D$4:$J$100,7,FALSE)),"",VLOOKUP($G21,'精肉企画書（写し）'!$D$4:$J$100,7,FALSE)))</f>
        <v/>
      </c>
      <c r="J21" s="172" t="str">
        <f>IF(G21="","",VLOOKUP(G21,[1]書込!$A$5:$P$53,15,0))</f>
        <v/>
      </c>
      <c r="K21" s="171" t="str">
        <f>IF($G21="","",IF(VLOOKUP($G21,'精肉企画書（写し）'!$D$4:$V$100,19,FALSE)="Ｃ",$L$1,IF(VLOOKUP($G21,'精肉企画書（写し）'!$D$4:$V$100,19,FALSE)="Ｆ",$N$1,"")))</f>
        <v/>
      </c>
      <c r="L21" s="171" t="str">
        <f>IF($G21="","",IF(VLOOKUP($G21,'精肉企画書（写し）'!$D$3:$V$100,19,FALSE)="Ｃ",$L$1,""))</f>
        <v/>
      </c>
      <c r="M21" s="60" t="str">
        <f>IF(J21="","",PRODUCT(VLOOKUP(G21,'精肉企画書（写し）'!$D$4:$AR$100,41,0),J21/1000))</f>
        <v/>
      </c>
      <c r="N21" s="170" t="str">
        <f t="shared" si="3"/>
        <v/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 t="str">
        <f>IF(ISBLANK($G21),"",IF(ISERROR(VLOOKUP($G21,'精肉企画書（写し）'!$D$4:$AA$21,20,FALSE)),"",VLOOKUP($G21,'精肉企画書（写し）'!$D$4:$AA$21,20,FALSE)))</f>
        <v/>
      </c>
      <c r="AT21" s="93"/>
      <c r="AU21" s="94"/>
      <c r="AX21" s="53" t="s">
        <v>64</v>
      </c>
    </row>
    <row r="22" spans="1:51" s="38" customFormat="1">
      <c r="A22" s="59">
        <v>19</v>
      </c>
      <c r="B22" s="69" t="str">
        <f t="shared" si="0"/>
        <v/>
      </c>
      <c r="C22" s="61" t="str">
        <f t="shared" si="1"/>
        <v/>
      </c>
      <c r="D22" s="196" t="str">
        <f t="shared" si="2"/>
        <v/>
      </c>
      <c r="E22" s="57"/>
      <c r="F22" s="57" t="str">
        <f>IF(月曜日!F22="","",月曜日!F22)</f>
        <v/>
      </c>
      <c r="G22" s="58" t="str">
        <f>IF(ISBLANK($A22),"",IF(ISERROR(VLOOKUP($A22,'精肉企画書（写し）'!$A$4:$J$100,4,FALSE)),"",VLOOKUP($A22,'精肉企画書（写し）'!$A$4:$J$100,4,FALSE)))</f>
        <v/>
      </c>
      <c r="H22" s="58" t="str">
        <f>IF(ISBLANK($G22),"",IF(ISERROR(VLOOKUP($G22,'精肉企画書（写し）'!$D$4:$J$100,6,FALSE)),"",VLOOKUP($G22,'精肉企画書（写し）'!$D$4:$J$100,6,FALSE)))</f>
        <v/>
      </c>
      <c r="I22" s="58" t="str">
        <f>IF(ISBLANK($G22),"",IF(ISERROR(VLOOKUP($G22,'精肉企画書（写し）'!$D$4:$J$100,7,FALSE)),"",VLOOKUP($G22,'精肉企画書（写し）'!$D$4:$J$100,7,FALSE)))</f>
        <v/>
      </c>
      <c r="J22" s="172" t="str">
        <f>IF(G22="","",VLOOKUP(G22,[1]書込!$A$5:$P$53,15,0))</f>
        <v/>
      </c>
      <c r="K22" s="171" t="str">
        <f>IF($G22="","",IF(VLOOKUP($G22,'精肉企画書（写し）'!$D$4:$V$100,19,FALSE)="Ｃ",$L$1,IF(VLOOKUP($G22,'精肉企画書（写し）'!$D$4:$V$100,19,FALSE)="Ｆ",$N$1,"")))</f>
        <v/>
      </c>
      <c r="L22" s="171" t="str">
        <f>IF($G22="","",IF(VLOOKUP($G22,'精肉企画書（写し）'!$D$3:$V$100,19,FALSE)="Ｃ",$L$1,""))</f>
        <v/>
      </c>
      <c r="M22" s="60" t="str">
        <f>IF(J22="","",PRODUCT(VLOOKUP(G22,'精肉企画書（写し）'!$D$4:$AR$100,41,0),J22/1000))</f>
        <v/>
      </c>
      <c r="N22" s="170" t="str">
        <f t="shared" si="3"/>
        <v/>
      </c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 t="str">
        <f>IF(ISBLANK($G22),"",IF(ISERROR(VLOOKUP($G22,'精肉企画書（写し）'!$D$4:$AA$21,20,FALSE)),"",VLOOKUP($G22,'精肉企画書（写し）'!$D$4:$AA$21,20,FALSE)))</f>
        <v/>
      </c>
      <c r="AT22" s="93"/>
      <c r="AU22" s="94"/>
      <c r="AX22" s="53"/>
    </row>
    <row r="23" spans="1:51" s="38" customFormat="1">
      <c r="A23" s="59">
        <v>20</v>
      </c>
      <c r="B23" s="69" t="str">
        <f t="shared" si="0"/>
        <v/>
      </c>
      <c r="C23" s="61" t="str">
        <f t="shared" si="1"/>
        <v/>
      </c>
      <c r="D23" s="196" t="str">
        <f t="shared" si="2"/>
        <v/>
      </c>
      <c r="E23" s="57"/>
      <c r="F23" s="57" t="str">
        <f>IF(月曜日!F23="","",月曜日!F23)</f>
        <v/>
      </c>
      <c r="G23" s="58" t="str">
        <f>IF(ISBLANK($A23),"",IF(ISERROR(VLOOKUP($A23,'精肉企画書（写し）'!$A$4:$J$100,4,FALSE)),"",VLOOKUP($A23,'精肉企画書（写し）'!$A$4:$J$100,4,FALSE)))</f>
        <v/>
      </c>
      <c r="H23" s="58" t="str">
        <f>IF(ISBLANK($G23),"",IF(ISERROR(VLOOKUP($G23,'精肉企画書（写し）'!$D$4:$J$100,6,FALSE)),"",VLOOKUP($G23,'精肉企画書（写し）'!$D$4:$J$100,6,FALSE)))</f>
        <v/>
      </c>
      <c r="I23" s="58" t="str">
        <f>IF(ISBLANK($G23),"",IF(ISERROR(VLOOKUP($G23,'精肉企画書（写し）'!$D$4:$J$21,7,FALSE)),"",VLOOKUP($G23,'精肉企画書（写し）'!$D$4:$J$21,7,FALSE)))</f>
        <v/>
      </c>
      <c r="J23" s="172" t="str">
        <f>IF(G23="","",VLOOKUP(G23,[1]書込!$A$5:$P$53,15,0))</f>
        <v/>
      </c>
      <c r="K23" s="171" t="str">
        <f>IF($G23="","",IF(VLOOKUP($G23,'精肉企画書（写し）'!$D$4:$V$100,19,FALSE)="Ｃ",$L$1,IF(VLOOKUP($G23,'精肉企画書（写し）'!$D$4:$V$100,19,FALSE)="Ｆ",$N$1,"")))</f>
        <v/>
      </c>
      <c r="L23" s="171" t="str">
        <f>IF($G23="","",IF(VLOOKUP($G23,'精肉企画書（写し）'!$D$3:$V$100,19,FALSE)="Ｃ",$L$1,""))</f>
        <v/>
      </c>
      <c r="M23" s="60" t="str">
        <f>IF(J23="","",PRODUCT(VLOOKUP(G23,'精肉企画書（写し）'!$D$4:$AR$100,41,0),J23/1000))</f>
        <v/>
      </c>
      <c r="N23" s="170" t="str">
        <f t="shared" si="3"/>
        <v/>
      </c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 t="str">
        <f>IF(ISBLANK($G23),"",IF(ISERROR(VLOOKUP($G23,'精肉企画書（写し）'!$D$4:$AA$21,20,FALSE)),"",VLOOKUP($G23,'精肉企画書（写し）'!$D$4:$AA$21,20,FALSE)))</f>
        <v/>
      </c>
      <c r="AT23" s="93"/>
      <c r="AU23" s="94"/>
      <c r="AX23" s="53"/>
    </row>
    <row r="24" spans="1:51" ht="18" thickBot="1">
      <c r="A24" s="55" t="s">
        <v>13</v>
      </c>
      <c r="B24" s="71"/>
      <c r="C24" s="56"/>
      <c r="D24" s="56"/>
      <c r="E24" s="56"/>
      <c r="F24" s="56"/>
      <c r="G24" s="56"/>
      <c r="H24" s="56"/>
      <c r="I24" s="56"/>
      <c r="J24" s="56"/>
      <c r="K24" s="177"/>
      <c r="L24" s="177"/>
      <c r="M24" s="95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90"/>
      <c r="AU24" s="56"/>
      <c r="AX24" s="30"/>
    </row>
    <row r="25" spans="1:51" s="52" customFormat="1" ht="41.25" customHeight="1" thickTop="1" thickBot="1">
      <c r="A25" s="80" t="s">
        <v>18</v>
      </c>
      <c r="B25" s="81" t="s">
        <v>0</v>
      </c>
      <c r="C25" s="82" t="s">
        <v>52</v>
      </c>
      <c r="D25" s="82" t="s">
        <v>53</v>
      </c>
      <c r="E25" s="83" t="s">
        <v>1</v>
      </c>
      <c r="F25" s="84" t="s">
        <v>14</v>
      </c>
      <c r="G25" s="85" t="s">
        <v>2</v>
      </c>
      <c r="H25" s="85" t="s">
        <v>3</v>
      </c>
      <c r="I25" s="86" t="s">
        <v>9</v>
      </c>
      <c r="J25" s="84" t="s">
        <v>17</v>
      </c>
      <c r="K25" s="178" t="s">
        <v>15</v>
      </c>
      <c r="L25" s="178" t="s">
        <v>8</v>
      </c>
      <c r="M25" s="87" t="s">
        <v>5</v>
      </c>
      <c r="N25" s="88" t="s">
        <v>72</v>
      </c>
      <c r="O25" s="101" t="s">
        <v>26</v>
      </c>
      <c r="P25" s="101" t="s">
        <v>27</v>
      </c>
      <c r="Q25" s="101" t="s">
        <v>28</v>
      </c>
      <c r="R25" s="101" t="s">
        <v>29</v>
      </c>
      <c r="S25" s="101" t="s">
        <v>30</v>
      </c>
      <c r="T25" s="101" t="s">
        <v>31</v>
      </c>
      <c r="U25" s="101" t="s">
        <v>32</v>
      </c>
      <c r="V25" s="101" t="s">
        <v>33</v>
      </c>
      <c r="W25" s="101" t="s">
        <v>34</v>
      </c>
      <c r="X25" s="101" t="s">
        <v>35</v>
      </c>
      <c r="Y25" s="101" t="s">
        <v>36</v>
      </c>
      <c r="Z25" s="101" t="s">
        <v>37</v>
      </c>
      <c r="AA25" s="101" t="s">
        <v>38</v>
      </c>
      <c r="AB25" s="101" t="s">
        <v>39</v>
      </c>
      <c r="AC25" s="101" t="s">
        <v>40</v>
      </c>
      <c r="AD25" s="101" t="s">
        <v>41</v>
      </c>
      <c r="AE25" s="101" t="s">
        <v>42</v>
      </c>
      <c r="AF25" s="101" t="s">
        <v>24</v>
      </c>
      <c r="AG25" s="101" t="s">
        <v>25</v>
      </c>
      <c r="AH25" s="101" t="s">
        <v>23</v>
      </c>
      <c r="AI25" s="101" t="s">
        <v>22</v>
      </c>
      <c r="AJ25" s="101" t="s">
        <v>43</v>
      </c>
      <c r="AK25" s="101" t="s">
        <v>44</v>
      </c>
      <c r="AL25" s="101" t="s">
        <v>45</v>
      </c>
      <c r="AM25" s="101" t="s">
        <v>46</v>
      </c>
      <c r="AN25" s="101" t="s">
        <v>47</v>
      </c>
      <c r="AO25" s="101" t="s">
        <v>48</v>
      </c>
      <c r="AP25" s="101" t="s">
        <v>49</v>
      </c>
      <c r="AQ25" s="101" t="s">
        <v>50</v>
      </c>
      <c r="AR25" s="101" t="s">
        <v>51</v>
      </c>
      <c r="AS25" s="102" t="s">
        <v>6</v>
      </c>
      <c r="AT25" s="103" t="s">
        <v>4</v>
      </c>
      <c r="AU25" s="104" t="s">
        <v>11</v>
      </c>
      <c r="AX25" s="52" t="s">
        <v>65</v>
      </c>
      <c r="AY25" s="52" t="s">
        <v>66</v>
      </c>
    </row>
    <row r="26" spans="1:51" s="22" customFormat="1" ht="14.25" thickTop="1">
      <c r="A26" s="59"/>
      <c r="B26" s="69" t="str">
        <f t="shared" ref="B26:B35" si="4">IF($A26="","",VLOOKUP($A26,$A$4:$K$23,2,FALSE))</f>
        <v/>
      </c>
      <c r="C26" s="61" t="str">
        <f t="shared" ref="C26:C35" si="5">IF($A26="","",VLOOKUP($A26,$A$4:$K$23,3,FALSE))</f>
        <v/>
      </c>
      <c r="D26" s="61" t="str">
        <f t="shared" ref="D26:D35" si="6">IF($A26="","",VLOOKUP($A26,$A$4:$K$23,4,FALSE))</f>
        <v/>
      </c>
      <c r="E26" s="57" t="str">
        <f t="shared" ref="E26:E35" si="7">IF($A26="","",VLOOKUP($A26,$A$4:$K$23,5,FALSE))</f>
        <v/>
      </c>
      <c r="F26" s="57" t="str">
        <f t="shared" ref="F26:F35" si="8">IF($A26="","",VLOOKUP($A26,$A$4:$K$23,6,FALSE))</f>
        <v/>
      </c>
      <c r="G26" s="57" t="str">
        <f t="shared" ref="G26:G35" si="9">IF($A26="","",VLOOKUP($A26,$A$4:$K$23,7,FALSE))</f>
        <v/>
      </c>
      <c r="H26" s="59" t="str">
        <f t="shared" ref="H26:H35" si="10">IF($A26="","",VLOOKUP($A26,$A$4:$K$23,8,FALSE))</f>
        <v/>
      </c>
      <c r="I26" s="59" t="str">
        <f t="shared" ref="I26:I35" si="11">IF($A26="","",VLOOKUP($A26,$A$4:$K$23,9,FALSE))</f>
        <v/>
      </c>
      <c r="J26" s="57"/>
      <c r="K26" s="171" t="str">
        <f>IF($G26="","",IF(VLOOKUP($G26,'精肉企画書（写し）'!$D$4:$V$22,19,FALSE)="Ｃ",$L$1,IF(VLOOKUP($G26,'精肉企画書（写し）'!$D$4:$V$22,19,FALSE)="Ｆ",$N$1,"")))</f>
        <v/>
      </c>
      <c r="L26" s="171"/>
      <c r="M26" s="60" t="str">
        <f>IF(J26="","",PRODUCT(VLOOKUP(G26,'精肉企画書（写し）'!$D$4:$AR$26,41,0),J26/1000))</f>
        <v/>
      </c>
      <c r="N26" s="170" t="str">
        <f t="shared" ref="N26:N35" si="12">IF(G26="","",CONCATENATE(G26,TEXT(L26,"y"),TEXT(L26,"mmdd")))</f>
        <v/>
      </c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2" t="str">
        <f>IF(ISBLANK($G26),"",IF(ISERROR(VLOOKUP($G26,'精肉企画書（写し）'!$D$4:$AA$21,20,FALSE)),"",VLOOKUP($G26,'精肉企画書（写し）'!$D$4:$AA$21,20,FALSE)))</f>
        <v/>
      </c>
      <c r="AT26" s="93"/>
      <c r="AU26" s="94"/>
    </row>
    <row r="27" spans="1:51" s="22" customFormat="1">
      <c r="A27" s="59"/>
      <c r="B27" s="69" t="str">
        <f t="shared" si="4"/>
        <v/>
      </c>
      <c r="C27" s="61" t="str">
        <f t="shared" si="5"/>
        <v/>
      </c>
      <c r="D27" s="61" t="str">
        <f t="shared" si="6"/>
        <v/>
      </c>
      <c r="E27" s="57" t="str">
        <f t="shared" si="7"/>
        <v/>
      </c>
      <c r="F27" s="57" t="str">
        <f t="shared" si="8"/>
        <v/>
      </c>
      <c r="G27" s="57" t="str">
        <f t="shared" si="9"/>
        <v/>
      </c>
      <c r="H27" s="59" t="str">
        <f t="shared" si="10"/>
        <v/>
      </c>
      <c r="I27" s="59" t="str">
        <f t="shared" si="11"/>
        <v/>
      </c>
      <c r="J27" s="57"/>
      <c r="K27" s="171" t="str">
        <f>IF($G27="","",IF(VLOOKUP($G27,'精肉企画書（写し）'!$D$4:$V$22,19,FALSE)="Ｃ",$L$1,IF(VLOOKUP($G27,'精肉企画書（写し）'!$D$4:$V$22,19,FALSE)="Ｆ",$N$1,"")))</f>
        <v/>
      </c>
      <c r="L27" s="171"/>
      <c r="M27" s="60" t="str">
        <f>IF(J27="","",PRODUCT(VLOOKUP(G27,'精肉企画書（写し）'!$D$4:$AR$26,41,0),J27/1000))</f>
        <v/>
      </c>
      <c r="N27" s="170" t="str">
        <f t="shared" si="12"/>
        <v/>
      </c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2" t="str">
        <f>IF(ISBLANK($G27),"",IF(ISERROR(VLOOKUP($G27,'精肉企画書（写し）'!$D$4:$AA$21,20,FALSE)),"",VLOOKUP($G27,'精肉企画書（写し）'!$D$4:$AA$21,20,FALSE)))</f>
        <v/>
      </c>
      <c r="AT27" s="93"/>
      <c r="AU27" s="94"/>
    </row>
    <row r="28" spans="1:51" s="22" customFormat="1">
      <c r="A28" s="59"/>
      <c r="B28" s="69" t="str">
        <f t="shared" si="4"/>
        <v/>
      </c>
      <c r="C28" s="61" t="str">
        <f t="shared" si="5"/>
        <v/>
      </c>
      <c r="D28" s="61" t="str">
        <f t="shared" si="6"/>
        <v/>
      </c>
      <c r="E28" s="57" t="str">
        <f t="shared" si="7"/>
        <v/>
      </c>
      <c r="F28" s="57" t="str">
        <f t="shared" si="8"/>
        <v/>
      </c>
      <c r="G28" s="57" t="str">
        <f t="shared" si="9"/>
        <v/>
      </c>
      <c r="H28" s="59" t="str">
        <f t="shared" si="10"/>
        <v/>
      </c>
      <c r="I28" s="59" t="str">
        <f t="shared" si="11"/>
        <v/>
      </c>
      <c r="J28" s="57"/>
      <c r="K28" s="171" t="str">
        <f>IF($G28="","",IF(VLOOKUP($G28,'精肉企画書（写し）'!$D$4:$V$22,19,FALSE)="Ｃ",$L$1,IF(VLOOKUP($G28,'精肉企画書（写し）'!$D$4:$V$22,19,FALSE)="Ｆ",$N$1,"")))</f>
        <v/>
      </c>
      <c r="L28" s="171"/>
      <c r="M28" s="60" t="str">
        <f>IF(J28="","",PRODUCT(VLOOKUP(G28,'精肉企画書（写し）'!$D$4:$AR$26,41,0),J28/1000))</f>
        <v/>
      </c>
      <c r="N28" s="170" t="str">
        <f t="shared" si="12"/>
        <v/>
      </c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2" t="str">
        <f>IF(ISBLANK($G28),"",IF(ISERROR(VLOOKUP($G28,'精肉企画書（写し）'!$D$4:$AA$21,20,FALSE)),"",VLOOKUP($G28,'精肉企画書（写し）'!$D$4:$AA$21,20,FALSE)))</f>
        <v/>
      </c>
      <c r="AT28" s="93"/>
      <c r="AU28" s="94"/>
    </row>
    <row r="29" spans="1:51" s="22" customFormat="1">
      <c r="A29" s="59"/>
      <c r="B29" s="69" t="str">
        <f t="shared" si="4"/>
        <v/>
      </c>
      <c r="C29" s="61" t="str">
        <f t="shared" si="5"/>
        <v/>
      </c>
      <c r="D29" s="61" t="str">
        <f t="shared" si="6"/>
        <v/>
      </c>
      <c r="E29" s="57" t="str">
        <f t="shared" si="7"/>
        <v/>
      </c>
      <c r="F29" s="57" t="str">
        <f t="shared" si="8"/>
        <v/>
      </c>
      <c r="G29" s="57" t="str">
        <f t="shared" si="9"/>
        <v/>
      </c>
      <c r="H29" s="59" t="str">
        <f t="shared" si="10"/>
        <v/>
      </c>
      <c r="I29" s="59" t="str">
        <f t="shared" si="11"/>
        <v/>
      </c>
      <c r="J29" s="57"/>
      <c r="K29" s="171" t="str">
        <f>IF($G29="","",IF(VLOOKUP($G29,'精肉企画書（写し）'!$D$4:$V$22,19,FALSE)="Ｃ",$L$1,IF(VLOOKUP($G29,'精肉企画書（写し）'!$D$4:$V$22,19,FALSE)="Ｆ",$N$1,"")))</f>
        <v/>
      </c>
      <c r="L29" s="171"/>
      <c r="M29" s="60" t="str">
        <f>IF(J29="","",PRODUCT(VLOOKUP(G29,'精肉企画書（写し）'!$D$4:$AR$26,41,0),J29/1000))</f>
        <v/>
      </c>
      <c r="N29" s="170" t="str">
        <f t="shared" si="12"/>
        <v/>
      </c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2" t="str">
        <f>IF(ISBLANK($G29),"",IF(ISERROR(VLOOKUP($G29,'精肉企画書（写し）'!$D$4:$AA$21,20,FALSE)),"",VLOOKUP($G29,'精肉企画書（写し）'!$D$4:$AA$21,20,FALSE)))</f>
        <v/>
      </c>
      <c r="AT29" s="93"/>
      <c r="AU29" s="94"/>
    </row>
    <row r="30" spans="1:51" s="22" customFormat="1">
      <c r="A30" s="59"/>
      <c r="B30" s="69" t="str">
        <f t="shared" si="4"/>
        <v/>
      </c>
      <c r="C30" s="61" t="str">
        <f t="shared" si="5"/>
        <v/>
      </c>
      <c r="D30" s="61" t="str">
        <f t="shared" si="6"/>
        <v/>
      </c>
      <c r="E30" s="57" t="str">
        <f t="shared" si="7"/>
        <v/>
      </c>
      <c r="F30" s="57" t="str">
        <f t="shared" si="8"/>
        <v/>
      </c>
      <c r="G30" s="57" t="str">
        <f t="shared" si="9"/>
        <v/>
      </c>
      <c r="H30" s="59" t="str">
        <f t="shared" si="10"/>
        <v/>
      </c>
      <c r="I30" s="59" t="str">
        <f t="shared" si="11"/>
        <v/>
      </c>
      <c r="J30" s="57"/>
      <c r="K30" s="171" t="str">
        <f>IF($G30="","",IF(VLOOKUP($G30,'精肉企画書（写し）'!$D$4:$V$22,19,FALSE)="Ｃ",$L$1,IF(VLOOKUP($G30,'精肉企画書（写し）'!$D$4:$V$22,19,FALSE)="Ｆ",$N$1,"")))</f>
        <v/>
      </c>
      <c r="L30" s="171"/>
      <c r="M30" s="60" t="str">
        <f>IF(J30="","",PRODUCT(VLOOKUP(G30,'精肉企画書（写し）'!$D$4:$AR$26,41,0),J30/1000))</f>
        <v/>
      </c>
      <c r="N30" s="170" t="str">
        <f t="shared" si="12"/>
        <v/>
      </c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2" t="str">
        <f>IF(ISBLANK($G30),"",IF(ISERROR(VLOOKUP($G30,'精肉企画書（写し）'!$D$4:$AA$21,20,FALSE)),"",VLOOKUP($G30,'精肉企画書（写し）'!$D$4:$AA$21,20,FALSE)))</f>
        <v/>
      </c>
      <c r="AT30" s="93"/>
      <c r="AU30" s="94"/>
    </row>
    <row r="31" spans="1:51" s="22" customFormat="1">
      <c r="A31" s="59"/>
      <c r="B31" s="69" t="str">
        <f t="shared" si="4"/>
        <v/>
      </c>
      <c r="C31" s="61" t="str">
        <f t="shared" si="5"/>
        <v/>
      </c>
      <c r="D31" s="61" t="str">
        <f t="shared" si="6"/>
        <v/>
      </c>
      <c r="E31" s="57" t="str">
        <f t="shared" si="7"/>
        <v/>
      </c>
      <c r="F31" s="57" t="str">
        <f t="shared" si="8"/>
        <v/>
      </c>
      <c r="G31" s="57" t="str">
        <f t="shared" si="9"/>
        <v/>
      </c>
      <c r="H31" s="59" t="str">
        <f t="shared" si="10"/>
        <v/>
      </c>
      <c r="I31" s="59" t="str">
        <f t="shared" si="11"/>
        <v/>
      </c>
      <c r="J31" s="57"/>
      <c r="K31" s="171" t="str">
        <f>IF($G31="","",IF(VLOOKUP($G31,'精肉企画書（写し）'!$D$4:$V$22,19,FALSE)="Ｃ",$L$1,IF(VLOOKUP($G31,'精肉企画書（写し）'!$D$4:$V$22,19,FALSE)="Ｆ",$N$1,"")))</f>
        <v/>
      </c>
      <c r="L31" s="171"/>
      <c r="M31" s="60" t="str">
        <f>IF(J31="","",PRODUCT(VLOOKUP(G31,'精肉企画書（写し）'!$D$4:$AR$26,41,0),J31/1000))</f>
        <v/>
      </c>
      <c r="N31" s="170" t="str">
        <f t="shared" si="12"/>
        <v/>
      </c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2" t="str">
        <f>IF(ISBLANK($G31),"",IF(ISERROR(VLOOKUP($G31,'精肉企画書（写し）'!$D$4:$AA$21,20,FALSE)),"",VLOOKUP($G31,'精肉企画書（写し）'!$D$4:$AA$21,20,FALSE)))</f>
        <v/>
      </c>
      <c r="AT31" s="93"/>
      <c r="AU31" s="94"/>
    </row>
    <row r="32" spans="1:51" s="22" customFormat="1">
      <c r="A32" s="59"/>
      <c r="B32" s="69" t="str">
        <f t="shared" si="4"/>
        <v/>
      </c>
      <c r="C32" s="61" t="str">
        <f t="shared" si="5"/>
        <v/>
      </c>
      <c r="D32" s="61" t="str">
        <f t="shared" si="6"/>
        <v/>
      </c>
      <c r="E32" s="57" t="str">
        <f t="shared" si="7"/>
        <v/>
      </c>
      <c r="F32" s="57" t="str">
        <f t="shared" si="8"/>
        <v/>
      </c>
      <c r="G32" s="57" t="str">
        <f t="shared" si="9"/>
        <v/>
      </c>
      <c r="H32" s="59" t="str">
        <f t="shared" si="10"/>
        <v/>
      </c>
      <c r="I32" s="59" t="str">
        <f t="shared" si="11"/>
        <v/>
      </c>
      <c r="J32" s="57"/>
      <c r="K32" s="171" t="str">
        <f>IF($G32="","",IF(VLOOKUP($G32,'精肉企画書（写し）'!$D$4:$V$22,19,FALSE)="Ｃ",$L$1,IF(VLOOKUP($G32,'精肉企画書（写し）'!$D$4:$V$22,19,FALSE)="Ｆ",$N$1,"")))</f>
        <v/>
      </c>
      <c r="L32" s="171"/>
      <c r="M32" s="60" t="str">
        <f>IF(J32="","",PRODUCT(VLOOKUP(G32,'精肉企画書（写し）'!$D$4:$AR$26,41,0),J32/1000))</f>
        <v/>
      </c>
      <c r="N32" s="170" t="str">
        <f t="shared" si="12"/>
        <v/>
      </c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2" t="str">
        <f>IF(ISBLANK($G32),"",IF(ISERROR(VLOOKUP($G32,'精肉企画書（写し）'!$D$4:$AA$21,20,FALSE)),"",VLOOKUP($G32,'精肉企画書（写し）'!$D$4:$AA$21,20,FALSE)))</f>
        <v/>
      </c>
      <c r="AT32" s="93"/>
      <c r="AU32" s="94"/>
    </row>
    <row r="33" spans="1:47" s="22" customFormat="1">
      <c r="A33" s="59"/>
      <c r="B33" s="69" t="str">
        <f t="shared" si="4"/>
        <v/>
      </c>
      <c r="C33" s="61" t="str">
        <f t="shared" si="5"/>
        <v/>
      </c>
      <c r="D33" s="61" t="str">
        <f t="shared" si="6"/>
        <v/>
      </c>
      <c r="E33" s="57" t="str">
        <f t="shared" si="7"/>
        <v/>
      </c>
      <c r="F33" s="57" t="str">
        <f t="shared" si="8"/>
        <v/>
      </c>
      <c r="G33" s="57" t="str">
        <f t="shared" si="9"/>
        <v/>
      </c>
      <c r="H33" s="59" t="str">
        <f t="shared" si="10"/>
        <v/>
      </c>
      <c r="I33" s="59" t="str">
        <f t="shared" si="11"/>
        <v/>
      </c>
      <c r="J33" s="57"/>
      <c r="K33" s="171" t="str">
        <f>IF($G33="","",IF(VLOOKUP($G33,'精肉企画書（写し）'!$D$4:$V$22,19,FALSE)="Ｃ",$L$1,IF(VLOOKUP($G33,'精肉企画書（写し）'!$D$4:$V$22,19,FALSE)="Ｆ",$N$1,"")))</f>
        <v/>
      </c>
      <c r="L33" s="171"/>
      <c r="M33" s="60" t="str">
        <f>IF(J33="","",PRODUCT(VLOOKUP(G33,'精肉企画書（写し）'!$D$4:$AR$26,41,0),J33/1000))</f>
        <v/>
      </c>
      <c r="N33" s="170" t="str">
        <f t="shared" si="12"/>
        <v/>
      </c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2" t="str">
        <f>IF(ISBLANK($G33),"",IF(ISERROR(VLOOKUP($G33,'精肉企画書（写し）'!$D$4:$AA$21,20,FALSE)),"",VLOOKUP($G33,'精肉企画書（写し）'!$D$4:$AA$21,20,FALSE)))</f>
        <v/>
      </c>
      <c r="AT33" s="93"/>
      <c r="AU33" s="94"/>
    </row>
    <row r="34" spans="1:47" s="22" customFormat="1">
      <c r="A34" s="59"/>
      <c r="B34" s="69" t="str">
        <f t="shared" si="4"/>
        <v/>
      </c>
      <c r="C34" s="61" t="str">
        <f t="shared" si="5"/>
        <v/>
      </c>
      <c r="D34" s="61" t="str">
        <f t="shared" si="6"/>
        <v/>
      </c>
      <c r="E34" s="57" t="str">
        <f t="shared" si="7"/>
        <v/>
      </c>
      <c r="F34" s="57" t="str">
        <f t="shared" si="8"/>
        <v/>
      </c>
      <c r="G34" s="57" t="str">
        <f t="shared" si="9"/>
        <v/>
      </c>
      <c r="H34" s="59" t="str">
        <f t="shared" si="10"/>
        <v/>
      </c>
      <c r="I34" s="59" t="str">
        <f t="shared" si="11"/>
        <v/>
      </c>
      <c r="J34" s="57"/>
      <c r="K34" s="171" t="str">
        <f>IF($G34="","",IF(VLOOKUP($G34,'精肉企画書（写し）'!$D$4:$V$22,19,FALSE)="Ｃ",$L$1,IF(VLOOKUP($G34,'精肉企画書（写し）'!$D$4:$V$22,19,FALSE)="Ｆ",$N$1,"")))</f>
        <v/>
      </c>
      <c r="L34" s="171"/>
      <c r="M34" s="60" t="str">
        <f>IF(J34="","",PRODUCT(VLOOKUP(G34,'精肉企画書（写し）'!$D$4:$AR$26,41,0),J34/1000))</f>
        <v/>
      </c>
      <c r="N34" s="170" t="str">
        <f t="shared" si="12"/>
        <v/>
      </c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2" t="str">
        <f>IF(ISBLANK($G34),"",IF(ISERROR(VLOOKUP($G34,'精肉企画書（写し）'!$D$4:$AA$21,20,FALSE)),"",VLOOKUP($G34,'精肉企画書（写し）'!$D$4:$AA$21,20,FALSE)))</f>
        <v/>
      </c>
      <c r="AT34" s="93"/>
      <c r="AU34" s="94"/>
    </row>
    <row r="35" spans="1:47" s="22" customFormat="1">
      <c r="A35" s="59"/>
      <c r="B35" s="69" t="str">
        <f t="shared" si="4"/>
        <v/>
      </c>
      <c r="C35" s="61" t="str">
        <f t="shared" si="5"/>
        <v/>
      </c>
      <c r="D35" s="61" t="str">
        <f t="shared" si="6"/>
        <v/>
      </c>
      <c r="E35" s="57" t="str">
        <f t="shared" si="7"/>
        <v/>
      </c>
      <c r="F35" s="57" t="str">
        <f t="shared" si="8"/>
        <v/>
      </c>
      <c r="G35" s="57" t="str">
        <f t="shared" si="9"/>
        <v/>
      </c>
      <c r="H35" s="59" t="str">
        <f t="shared" si="10"/>
        <v/>
      </c>
      <c r="I35" s="59" t="str">
        <f t="shared" si="11"/>
        <v/>
      </c>
      <c r="J35" s="57"/>
      <c r="K35" s="171" t="str">
        <f>IF($G35="","",IF(VLOOKUP($G35,'精肉企画書（写し）'!$D$4:$V$22,19,FALSE)="Ｃ",$L$1,IF(VLOOKUP($G35,'精肉企画書（写し）'!$D$4:$V$22,19,FALSE)="Ｆ",$N$1,"")))</f>
        <v/>
      </c>
      <c r="L35" s="171"/>
      <c r="M35" s="60" t="str">
        <f>IF(J35="","",PRODUCT(VLOOKUP(G35,'精肉企画書（写し）'!$D$4:$AR$26,41,0),J35/1000))</f>
        <v/>
      </c>
      <c r="N35" s="170" t="str">
        <f t="shared" si="12"/>
        <v/>
      </c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2" t="str">
        <f>IF(ISBLANK($G35),"",IF(ISERROR(VLOOKUP($G35,'精肉企画書（写し）'!$D$4:$AA$21,20,FALSE)),"",VLOOKUP($G35,'精肉企画書（写し）'!$D$4:$AA$21,20,FALSE)))</f>
        <v/>
      </c>
      <c r="AT35" s="93"/>
      <c r="AU35" s="94"/>
    </row>
    <row r="36" spans="1:47">
      <c r="M36" s="28"/>
    </row>
  </sheetData>
  <protectedRanges>
    <protectedRange sqref="O4:AR18" name="範囲3_1_1"/>
  </protectedRanges>
  <phoneticPr fontId="3"/>
  <dataValidations count="1">
    <dataValidation imeMode="hiragana" allowBlank="1" showInputMessage="1" showErrorMessage="1" sqref="AS26:AS35 AS4:AS23 G4:I23" xr:uid="{00000000-0002-0000-0600-000000000000}"/>
  </dataValidations>
  <pageMargins left="0.34" right="0.46" top="1" bottom="1" header="0.51200000000000001" footer="0.51200000000000001"/>
  <pageSetup paperSize="9" scale="55" orientation="landscape" verticalDpi="18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62"/>
  <sheetViews>
    <sheetView zoomScale="75" workbookViewId="0">
      <selection activeCell="M35" sqref="M35"/>
    </sheetView>
  </sheetViews>
  <sheetFormatPr defaultRowHeight="13.5"/>
  <cols>
    <col min="1" max="1" width="4.125" style="41" customWidth="1"/>
    <col min="2" max="2" width="5.875" style="41" hidden="1" customWidth="1"/>
    <col min="3" max="3" width="10.75" style="22" hidden="1" customWidth="1"/>
    <col min="4" max="4" width="5.5" style="41" hidden="1" customWidth="1"/>
    <col min="5" max="5" width="5.5" style="41" customWidth="1"/>
    <col min="6" max="6" width="11.5" style="36" hidden="1" customWidth="1"/>
    <col min="7" max="7" width="8.75" style="36" customWidth="1"/>
    <col min="8" max="8" width="9.5" style="36" hidden="1" customWidth="1"/>
    <col min="9" max="9" width="28.875" style="22" customWidth="1"/>
    <col min="10" max="10" width="10.5" style="22" customWidth="1"/>
    <col min="11" max="11" width="10.5" style="36" customWidth="1"/>
    <col min="12" max="13" width="10.5" style="189" customWidth="1"/>
    <col min="14" max="14" width="10.5" style="36" customWidth="1"/>
    <col min="15" max="15" width="15" style="36" customWidth="1"/>
    <col min="16" max="45" width="12.625" style="36" customWidth="1"/>
    <col min="46" max="46" width="12" style="22" customWidth="1"/>
    <col min="47" max="47" width="7.75" style="35" customWidth="1"/>
    <col min="48" max="48" width="14.5" style="36" customWidth="1"/>
  </cols>
  <sheetData>
    <row r="1" spans="1:48" s="1" customFormat="1" ht="21" customHeight="1">
      <c r="A1" s="38"/>
      <c r="B1" s="47" t="s">
        <v>7</v>
      </c>
      <c r="C1" s="38"/>
      <c r="D1" s="43"/>
      <c r="E1" s="29"/>
      <c r="F1" s="42"/>
      <c r="G1" s="66">
        <f>'精肉企画書（写し）'!$T$1</f>
        <v>45719</v>
      </c>
      <c r="H1" s="42"/>
      <c r="I1" s="47" t="s">
        <v>7</v>
      </c>
      <c r="J1" s="38"/>
      <c r="K1" s="42"/>
      <c r="L1" s="185"/>
      <c r="M1" s="186"/>
      <c r="N1" s="42"/>
      <c r="O1" s="48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38"/>
      <c r="AU1" s="49"/>
      <c r="AV1" s="42"/>
    </row>
    <row r="2" spans="1:48" s="46" customFormat="1" ht="48.75" customHeight="1">
      <c r="A2" s="50" t="s">
        <v>71</v>
      </c>
      <c r="B2" s="37" t="s">
        <v>18</v>
      </c>
      <c r="C2" s="44" t="s">
        <v>0</v>
      </c>
      <c r="D2" s="45" t="s">
        <v>52</v>
      </c>
      <c r="E2" s="45" t="s">
        <v>53</v>
      </c>
      <c r="F2" s="37" t="s">
        <v>1</v>
      </c>
      <c r="G2" s="37" t="s">
        <v>14</v>
      </c>
      <c r="H2" s="37" t="s">
        <v>2</v>
      </c>
      <c r="I2" s="37" t="s">
        <v>3</v>
      </c>
      <c r="J2" s="37" t="s">
        <v>9</v>
      </c>
      <c r="K2" s="37" t="s">
        <v>17</v>
      </c>
      <c r="L2" s="187" t="s">
        <v>15</v>
      </c>
      <c r="M2" s="187" t="s">
        <v>8</v>
      </c>
      <c r="N2" s="39" t="s">
        <v>5</v>
      </c>
      <c r="O2" s="37" t="s">
        <v>68</v>
      </c>
      <c r="P2" s="50" t="s">
        <v>26</v>
      </c>
      <c r="Q2" s="37" t="s">
        <v>27</v>
      </c>
      <c r="R2" s="37" t="s">
        <v>28</v>
      </c>
      <c r="S2" s="37" t="s">
        <v>29</v>
      </c>
      <c r="T2" s="37" t="s">
        <v>30</v>
      </c>
      <c r="U2" s="37" t="s">
        <v>31</v>
      </c>
      <c r="V2" s="37" t="s">
        <v>32</v>
      </c>
      <c r="W2" s="37" t="s">
        <v>33</v>
      </c>
      <c r="X2" s="37" t="s">
        <v>34</v>
      </c>
      <c r="Y2" s="37" t="s">
        <v>35</v>
      </c>
      <c r="Z2" s="37" t="s">
        <v>36</v>
      </c>
      <c r="AA2" s="37" t="s">
        <v>37</v>
      </c>
      <c r="AB2" s="37" t="s">
        <v>38</v>
      </c>
      <c r="AC2" s="37" t="s">
        <v>39</v>
      </c>
      <c r="AD2" s="37" t="s">
        <v>40</v>
      </c>
      <c r="AE2" s="37" t="s">
        <v>41</v>
      </c>
      <c r="AF2" s="37" t="s">
        <v>42</v>
      </c>
      <c r="AG2" s="37" t="s">
        <v>24</v>
      </c>
      <c r="AH2" s="37" t="s">
        <v>25</v>
      </c>
      <c r="AI2" s="37" t="s">
        <v>23</v>
      </c>
      <c r="AJ2" s="37" t="s">
        <v>22</v>
      </c>
      <c r="AK2" s="37" t="s">
        <v>43</v>
      </c>
      <c r="AL2" s="37" t="s">
        <v>44</v>
      </c>
      <c r="AM2" s="37" t="s">
        <v>45</v>
      </c>
      <c r="AN2" s="37" t="s">
        <v>46</v>
      </c>
      <c r="AO2" s="37" t="s">
        <v>47</v>
      </c>
      <c r="AP2" s="37" t="s">
        <v>48</v>
      </c>
      <c r="AQ2" s="37" t="s">
        <v>49</v>
      </c>
      <c r="AR2" s="37" t="s">
        <v>50</v>
      </c>
      <c r="AS2" s="37" t="s">
        <v>51</v>
      </c>
      <c r="AT2" s="39" t="s">
        <v>6</v>
      </c>
      <c r="AU2" s="33" t="s">
        <v>4</v>
      </c>
      <c r="AV2" s="37" t="s">
        <v>11</v>
      </c>
    </row>
    <row r="3" spans="1:48">
      <c r="A3" s="40">
        <v>1</v>
      </c>
      <c r="B3" s="40">
        <f>月曜日!A4</f>
        <v>1</v>
      </c>
      <c r="C3" s="30">
        <f>月曜日!B4</f>
        <v>45719</v>
      </c>
      <c r="D3" s="40">
        <f>月曜日!C4</f>
        <v>1</v>
      </c>
      <c r="E3" s="40" t="str">
        <f>月曜日!D4</f>
        <v>月</v>
      </c>
      <c r="F3" s="34">
        <f>月曜日!E4</f>
        <v>0</v>
      </c>
      <c r="G3" s="34">
        <f>月曜日!F4</f>
        <v>514</v>
      </c>
      <c r="H3" s="34">
        <f>月曜日!G4</f>
        <v>358483</v>
      </c>
      <c r="I3" s="30" t="str">
        <f>月曜日!H4</f>
        <v>指定牛ﾁﾙﾄﾞ切落しすき焼用（ﾓﾓ・ｶﾀ・ﾊﾞﾗ）</v>
      </c>
      <c r="J3" s="30" t="str">
        <f>月曜日!I4</f>
        <v>200g</v>
      </c>
      <c r="K3" s="34">
        <f>月曜日!J4</f>
        <v>18</v>
      </c>
      <c r="L3" s="188">
        <f>月曜日!K4</f>
        <v>45732</v>
      </c>
      <c r="M3" s="188">
        <f>月曜日!L4</f>
        <v>45732</v>
      </c>
      <c r="N3" s="34">
        <f>月曜日!M4</f>
        <v>3.5999999999999996</v>
      </c>
      <c r="O3" s="34" t="str">
        <f>月曜日!N4</f>
        <v>358483250316</v>
      </c>
      <c r="P3" s="34" t="str">
        <f>IF(月曜日!O4=0,"",月曜日!O4)</f>
        <v>1667729372</v>
      </c>
      <c r="Q3" s="34" t="str">
        <f>IF(月曜日!P4=0,"",月曜日!P4)</f>
        <v/>
      </c>
      <c r="R3" s="34" t="str">
        <f>IF(月曜日!Q4=0,"",月曜日!Q4)</f>
        <v/>
      </c>
      <c r="S3" s="34" t="str">
        <f>IF(月曜日!R4=0,"",月曜日!R4)</f>
        <v/>
      </c>
      <c r="T3" s="34" t="str">
        <f>IF(月曜日!S4=0,"",月曜日!S4)</f>
        <v/>
      </c>
      <c r="U3" s="34" t="str">
        <f>IF(月曜日!T4=0,"",月曜日!T4)</f>
        <v/>
      </c>
      <c r="V3" s="34" t="str">
        <f>IF(月曜日!U4=0,"",月曜日!U4)</f>
        <v/>
      </c>
      <c r="W3" s="34" t="str">
        <f>IF(月曜日!V4=0,"",月曜日!V4)</f>
        <v/>
      </c>
      <c r="X3" s="34" t="str">
        <f>IF(月曜日!W4=0,"",月曜日!W4)</f>
        <v/>
      </c>
      <c r="Y3" s="34" t="str">
        <f>IF(月曜日!X4=0,"",月曜日!X4)</f>
        <v/>
      </c>
      <c r="Z3" s="34" t="str">
        <f>IF(月曜日!Y4=0,"",月曜日!Y4)</f>
        <v/>
      </c>
      <c r="AA3" s="34" t="str">
        <f>IF(月曜日!Z4=0,"",月曜日!Z4)</f>
        <v/>
      </c>
      <c r="AB3" s="34" t="str">
        <f>IF(月曜日!AA4=0,"",月曜日!AA4)</f>
        <v/>
      </c>
      <c r="AC3" s="34" t="str">
        <f>IF(月曜日!AB4=0,"",月曜日!AB4)</f>
        <v/>
      </c>
      <c r="AD3" s="34" t="str">
        <f>IF(月曜日!AC4=0,"",月曜日!AC4)</f>
        <v/>
      </c>
      <c r="AE3" s="34" t="str">
        <f>IF(月曜日!AD4=0,"",月曜日!AD4)</f>
        <v/>
      </c>
      <c r="AF3" s="34" t="str">
        <f>IF(月曜日!AE4=0,"",月曜日!AE4)</f>
        <v/>
      </c>
      <c r="AG3" s="34" t="str">
        <f>IF(月曜日!AF4=0,"",月曜日!AF4)</f>
        <v/>
      </c>
      <c r="AH3" s="34" t="str">
        <f>IF(月曜日!AG4=0,"",月曜日!AG4)</f>
        <v/>
      </c>
      <c r="AI3" s="34" t="str">
        <f>IF(月曜日!AH4=0,"",月曜日!AH4)</f>
        <v/>
      </c>
      <c r="AJ3" s="34" t="str">
        <f>IF(月曜日!AI4=0,"",月曜日!AI4)</f>
        <v/>
      </c>
      <c r="AK3" s="34" t="str">
        <f>IF(月曜日!AJ4=0,"",月曜日!AJ4)</f>
        <v/>
      </c>
      <c r="AL3" s="34" t="str">
        <f>IF(月曜日!AK4=0,"",月曜日!AK4)</f>
        <v/>
      </c>
      <c r="AM3" s="34" t="str">
        <f>IF(月曜日!AL4=0,"",月曜日!AL4)</f>
        <v/>
      </c>
      <c r="AN3" s="34" t="str">
        <f>IF(月曜日!AM4=0,"",月曜日!AM4)</f>
        <v/>
      </c>
      <c r="AO3" s="34" t="str">
        <f>IF(月曜日!AN4=0,"",月曜日!AN4)</f>
        <v/>
      </c>
      <c r="AP3" s="34" t="str">
        <f>IF(月曜日!AO4=0,"",月曜日!AO4)</f>
        <v/>
      </c>
      <c r="AQ3" s="34" t="str">
        <f>IF(月曜日!AP4=0,"",月曜日!AP4)</f>
        <v/>
      </c>
      <c r="AR3" s="34" t="str">
        <f>IF(月曜日!AQ4=0,"",月曜日!AQ4)</f>
        <v/>
      </c>
      <c r="AS3" s="34" t="str">
        <f>IF(月曜日!AR4=0,"",月曜日!AR4)</f>
        <v/>
      </c>
      <c r="AT3" s="30" t="str">
        <f>月曜日!AS4</f>
        <v>コープラスフーズ</v>
      </c>
      <c r="AU3" s="34" t="str">
        <f>月曜日!AT4</f>
        <v>072132</v>
      </c>
      <c r="AV3" s="34" t="str">
        <f>月曜日!AU4</f>
        <v>通常納品</v>
      </c>
    </row>
    <row r="4" spans="1:48">
      <c r="A4" s="40">
        <v>2</v>
      </c>
      <c r="B4" s="40">
        <f>月曜日!A5</f>
        <v>2</v>
      </c>
      <c r="C4" s="30">
        <f>月曜日!B5</f>
        <v>45719</v>
      </c>
      <c r="D4" s="40">
        <f>月曜日!C5</f>
        <v>1</v>
      </c>
      <c r="E4" s="40" t="str">
        <f>月曜日!D5</f>
        <v>月</v>
      </c>
      <c r="F4" s="34">
        <f>月曜日!E5</f>
        <v>0</v>
      </c>
      <c r="G4" s="34">
        <f>月曜日!F5</f>
        <v>534</v>
      </c>
      <c r="H4" s="34">
        <f>月曜日!G5</f>
        <v>392217</v>
      </c>
      <c r="I4" s="30" t="str">
        <f>月曜日!H5</f>
        <v>指定牛すき焼用（ﾓﾓ）</v>
      </c>
      <c r="J4" s="30" t="str">
        <f>月曜日!I5</f>
        <v>150g</v>
      </c>
      <c r="K4" s="34">
        <f>月曜日!J5</f>
        <v>4</v>
      </c>
      <c r="L4" s="188">
        <f>月曜日!K5</f>
        <v>45732</v>
      </c>
      <c r="M4" s="188">
        <f>月曜日!L5</f>
        <v>45732</v>
      </c>
      <c r="N4" s="34">
        <f>月曜日!M5</f>
        <v>0.6</v>
      </c>
      <c r="O4" s="34" t="str">
        <f>月曜日!N5</f>
        <v>392217250316</v>
      </c>
      <c r="P4" s="34" t="str">
        <f>IF(月曜日!O5=0,"",月曜日!O5)</f>
        <v>1673819746</v>
      </c>
      <c r="Q4" s="34" t="str">
        <f>IF(月曜日!P5=0,"",月曜日!P5)</f>
        <v>1667729372</v>
      </c>
      <c r="R4" s="34" t="str">
        <f>IF(月曜日!Q5=0,"",月曜日!Q5)</f>
        <v/>
      </c>
      <c r="S4" s="34" t="str">
        <f>IF(月曜日!R5=0,"",月曜日!R5)</f>
        <v/>
      </c>
      <c r="T4" s="34" t="str">
        <f>IF(月曜日!S5=0,"",月曜日!S5)</f>
        <v/>
      </c>
      <c r="U4" s="34" t="str">
        <f>IF(月曜日!T5=0,"",月曜日!T5)</f>
        <v/>
      </c>
      <c r="V4" s="34" t="str">
        <f>IF(月曜日!U5=0,"",月曜日!U5)</f>
        <v/>
      </c>
      <c r="W4" s="34" t="str">
        <f>IF(月曜日!V5=0,"",月曜日!V5)</f>
        <v/>
      </c>
      <c r="X4" s="34" t="str">
        <f>IF(月曜日!W5=0,"",月曜日!W5)</f>
        <v/>
      </c>
      <c r="Y4" s="34" t="str">
        <f>IF(月曜日!X5=0,"",月曜日!X5)</f>
        <v/>
      </c>
      <c r="Z4" s="34" t="str">
        <f>IF(月曜日!Y5=0,"",月曜日!Y5)</f>
        <v/>
      </c>
      <c r="AA4" s="34" t="str">
        <f>IF(月曜日!Z5=0,"",月曜日!Z5)</f>
        <v/>
      </c>
      <c r="AB4" s="34" t="str">
        <f>IF(月曜日!AA5=0,"",月曜日!AA5)</f>
        <v/>
      </c>
      <c r="AC4" s="34" t="str">
        <f>IF(月曜日!AB5=0,"",月曜日!AB5)</f>
        <v/>
      </c>
      <c r="AD4" s="34" t="str">
        <f>IF(月曜日!AC5=0,"",月曜日!AC5)</f>
        <v/>
      </c>
      <c r="AE4" s="34" t="str">
        <f>IF(月曜日!AD5=0,"",月曜日!AD5)</f>
        <v/>
      </c>
      <c r="AF4" s="34" t="str">
        <f>IF(月曜日!AE5=0,"",月曜日!AE5)</f>
        <v/>
      </c>
      <c r="AG4" s="34" t="str">
        <f>IF(月曜日!AF5=0,"",月曜日!AF5)</f>
        <v/>
      </c>
      <c r="AH4" s="34" t="str">
        <f>IF(月曜日!AG5=0,"",月曜日!AG5)</f>
        <v/>
      </c>
      <c r="AI4" s="34" t="str">
        <f>IF(月曜日!AH5=0,"",月曜日!AH5)</f>
        <v/>
      </c>
      <c r="AJ4" s="34" t="str">
        <f>IF(月曜日!AI5=0,"",月曜日!AI5)</f>
        <v/>
      </c>
      <c r="AK4" s="34" t="str">
        <f>IF(月曜日!AJ5=0,"",月曜日!AJ5)</f>
        <v/>
      </c>
      <c r="AL4" s="34" t="str">
        <f>IF(月曜日!AK5=0,"",月曜日!AK5)</f>
        <v/>
      </c>
      <c r="AM4" s="34" t="str">
        <f>IF(月曜日!AL5=0,"",月曜日!AL5)</f>
        <v/>
      </c>
      <c r="AN4" s="34" t="str">
        <f>IF(月曜日!AM5=0,"",月曜日!AM5)</f>
        <v/>
      </c>
      <c r="AO4" s="34" t="str">
        <f>IF(月曜日!AN5=0,"",月曜日!AN5)</f>
        <v/>
      </c>
      <c r="AP4" s="34" t="str">
        <f>IF(月曜日!AO5=0,"",月曜日!AO5)</f>
        <v/>
      </c>
      <c r="AQ4" s="34" t="str">
        <f>IF(月曜日!AP5=0,"",月曜日!AP5)</f>
        <v/>
      </c>
      <c r="AR4" s="34" t="str">
        <f>IF(月曜日!AQ5=0,"",月曜日!AQ5)</f>
        <v/>
      </c>
      <c r="AS4" s="34" t="str">
        <f>IF(月曜日!AR5=0,"",月曜日!AR5)</f>
        <v/>
      </c>
      <c r="AT4" s="30" t="str">
        <f>月曜日!AS5</f>
        <v>コープラスフーズ</v>
      </c>
      <c r="AU4" s="34" t="str">
        <f>月曜日!AT5</f>
        <v>072132</v>
      </c>
      <c r="AV4" s="34" t="str">
        <f>月曜日!AU5</f>
        <v>通常納品</v>
      </c>
    </row>
    <row r="5" spans="1:48">
      <c r="A5" s="40">
        <v>3</v>
      </c>
      <c r="B5" s="40">
        <f>月曜日!A6</f>
        <v>3</v>
      </c>
      <c r="C5" s="30">
        <f>月曜日!B6</f>
        <v>45719</v>
      </c>
      <c r="D5" s="40">
        <f>月曜日!C6</f>
        <v>1</v>
      </c>
      <c r="E5" s="40" t="str">
        <f>月曜日!D6</f>
        <v>月</v>
      </c>
      <c r="F5" s="34">
        <f>月曜日!E6</f>
        <v>0</v>
      </c>
      <c r="G5" s="34">
        <f>月曜日!F6</f>
        <v>6</v>
      </c>
      <c r="H5" s="34">
        <f>月曜日!G6</f>
        <v>309262</v>
      </c>
      <c r="I5" s="30" t="str">
        <f>月曜日!H6</f>
        <v>国産牛ﾁﾙﾄﾞこまぎれ</v>
      </c>
      <c r="J5" s="30" t="str">
        <f>月曜日!I6</f>
        <v>200ｇ</v>
      </c>
      <c r="K5" s="34">
        <f>月曜日!J6</f>
        <v>163</v>
      </c>
      <c r="L5" s="188">
        <f>月曜日!K6</f>
        <v>45732</v>
      </c>
      <c r="M5" s="188">
        <f>月曜日!L6</f>
        <v>45732</v>
      </c>
      <c r="N5" s="34">
        <f>月曜日!M6</f>
        <v>32.6</v>
      </c>
      <c r="O5" s="34" t="str">
        <f>月曜日!N6</f>
        <v>309262250316</v>
      </c>
      <c r="P5" s="34" t="str">
        <f>IF(月曜日!O6=0,"",月曜日!O6)</f>
        <v>1674232414</v>
      </c>
      <c r="Q5" s="34" t="str">
        <f>IF(月曜日!P6=0,"",月曜日!P6)</f>
        <v>1453221790</v>
      </c>
      <c r="R5" s="34" t="str">
        <f>IF(月曜日!Q6=0,"",月曜日!Q6)</f>
        <v>1420968048</v>
      </c>
      <c r="S5" s="34" t="str">
        <f>IF(月曜日!R6=0,"",月曜日!R6)</f>
        <v/>
      </c>
      <c r="T5" s="34" t="str">
        <f>IF(月曜日!S6=0,"",月曜日!S6)</f>
        <v/>
      </c>
      <c r="U5" s="34" t="str">
        <f>IF(月曜日!T6=0,"",月曜日!T6)</f>
        <v/>
      </c>
      <c r="V5" s="34" t="str">
        <f>IF(月曜日!U6=0,"",月曜日!U6)</f>
        <v/>
      </c>
      <c r="W5" s="34" t="str">
        <f>IF(月曜日!V6=0,"",月曜日!V6)</f>
        <v/>
      </c>
      <c r="X5" s="34" t="str">
        <f>IF(月曜日!W6=0,"",月曜日!W6)</f>
        <v/>
      </c>
      <c r="Y5" s="34" t="str">
        <f>IF(月曜日!X6=0,"",月曜日!X6)</f>
        <v/>
      </c>
      <c r="Z5" s="34" t="str">
        <f>IF(月曜日!Y6=0,"",月曜日!Y6)</f>
        <v/>
      </c>
      <c r="AA5" s="34" t="str">
        <f>IF(月曜日!Z6=0,"",月曜日!Z6)</f>
        <v/>
      </c>
      <c r="AB5" s="34" t="str">
        <f>IF(月曜日!AA6=0,"",月曜日!AA6)</f>
        <v/>
      </c>
      <c r="AC5" s="34" t="str">
        <f>IF(月曜日!AB6=0,"",月曜日!AB6)</f>
        <v/>
      </c>
      <c r="AD5" s="34" t="str">
        <f>IF(月曜日!AC6=0,"",月曜日!AC6)</f>
        <v/>
      </c>
      <c r="AE5" s="34" t="str">
        <f>IF(月曜日!AD6=0,"",月曜日!AD6)</f>
        <v/>
      </c>
      <c r="AF5" s="34" t="str">
        <f>IF(月曜日!AE6=0,"",月曜日!AE6)</f>
        <v/>
      </c>
      <c r="AG5" s="34" t="str">
        <f>IF(月曜日!AF6=0,"",月曜日!AF6)</f>
        <v/>
      </c>
      <c r="AH5" s="34" t="str">
        <f>IF(月曜日!AG6=0,"",月曜日!AG6)</f>
        <v/>
      </c>
      <c r="AI5" s="34" t="str">
        <f>IF(月曜日!AH6=0,"",月曜日!AH6)</f>
        <v/>
      </c>
      <c r="AJ5" s="34" t="str">
        <f>IF(月曜日!AI6=0,"",月曜日!AI6)</f>
        <v/>
      </c>
      <c r="AK5" s="34" t="str">
        <f>IF(月曜日!AJ6=0,"",月曜日!AJ6)</f>
        <v/>
      </c>
      <c r="AL5" s="34" t="str">
        <f>IF(月曜日!AK6=0,"",月曜日!AK6)</f>
        <v/>
      </c>
      <c r="AM5" s="34" t="str">
        <f>IF(月曜日!AL6=0,"",月曜日!AL6)</f>
        <v/>
      </c>
      <c r="AN5" s="34" t="str">
        <f>IF(月曜日!AM6=0,"",月曜日!AM6)</f>
        <v/>
      </c>
      <c r="AO5" s="34" t="str">
        <f>IF(月曜日!AN6=0,"",月曜日!AN6)</f>
        <v/>
      </c>
      <c r="AP5" s="34" t="str">
        <f>IF(月曜日!AO6=0,"",月曜日!AO6)</f>
        <v/>
      </c>
      <c r="AQ5" s="34" t="str">
        <f>IF(月曜日!AP6=0,"",月曜日!AP6)</f>
        <v/>
      </c>
      <c r="AR5" s="34" t="str">
        <f>IF(月曜日!AQ6=0,"",月曜日!AQ6)</f>
        <v/>
      </c>
      <c r="AS5" s="34" t="str">
        <f>IF(月曜日!AR6=0,"",月曜日!AR6)</f>
        <v/>
      </c>
      <c r="AT5" s="30" t="str">
        <f>月曜日!AS6</f>
        <v>コープラスフーズ</v>
      </c>
      <c r="AU5" s="34" t="str">
        <f>月曜日!AT6</f>
        <v>072132</v>
      </c>
      <c r="AV5" s="34" t="str">
        <f>月曜日!AU6</f>
        <v>通常納品</v>
      </c>
    </row>
    <row r="6" spans="1:48">
      <c r="A6" s="40">
        <v>4</v>
      </c>
      <c r="B6" s="40">
        <f>月曜日!A7</f>
        <v>4</v>
      </c>
      <c r="C6" s="30">
        <f>月曜日!B7</f>
        <v>45719</v>
      </c>
      <c r="D6" s="40">
        <f>月曜日!C7</f>
        <v>1</v>
      </c>
      <c r="E6" s="40" t="str">
        <f>月曜日!D7</f>
        <v>月</v>
      </c>
      <c r="F6" s="34">
        <f>月曜日!E7</f>
        <v>0</v>
      </c>
      <c r="G6" s="34">
        <f>月曜日!F7</f>
        <v>520</v>
      </c>
      <c r="H6" s="34">
        <f>月曜日!G7</f>
        <v>320888</v>
      </c>
      <c r="I6" s="30" t="str">
        <f>月曜日!H7</f>
        <v>指定牛切落し（ﾓﾓ）</v>
      </c>
      <c r="J6" s="30" t="str">
        <f>月曜日!I7</f>
        <v>150g</v>
      </c>
      <c r="K6" s="34">
        <f>月曜日!J7</f>
        <v>39</v>
      </c>
      <c r="L6" s="188">
        <f>月曜日!K7</f>
        <v>45732</v>
      </c>
      <c r="M6" s="188">
        <f>月曜日!L7</f>
        <v>45732</v>
      </c>
      <c r="N6" s="34">
        <f>月曜日!M7</f>
        <v>5.85</v>
      </c>
      <c r="O6" s="34" t="str">
        <f>月曜日!N7</f>
        <v>320888250316</v>
      </c>
      <c r="P6" s="34" t="str">
        <f>IF(月曜日!O7=0,"",月曜日!O7)</f>
        <v>1673819746</v>
      </c>
      <c r="Q6" s="34" t="str">
        <f>IF(月曜日!P7=0,"",月曜日!P7)</f>
        <v>1667729372</v>
      </c>
      <c r="R6" s="34" t="str">
        <f>IF(月曜日!Q7=0,"",月曜日!Q7)</f>
        <v/>
      </c>
      <c r="S6" s="34" t="str">
        <f>IF(月曜日!R7=0,"",月曜日!R7)</f>
        <v/>
      </c>
      <c r="T6" s="34" t="str">
        <f>IF(月曜日!S7=0,"",月曜日!S7)</f>
        <v/>
      </c>
      <c r="U6" s="34" t="str">
        <f>IF(月曜日!T7=0,"",月曜日!T7)</f>
        <v/>
      </c>
      <c r="V6" s="34" t="str">
        <f>IF(月曜日!U7=0,"",月曜日!U7)</f>
        <v/>
      </c>
      <c r="W6" s="34" t="str">
        <f>IF(月曜日!V7=0,"",月曜日!V7)</f>
        <v/>
      </c>
      <c r="X6" s="34" t="str">
        <f>IF(月曜日!W7=0,"",月曜日!W7)</f>
        <v/>
      </c>
      <c r="Y6" s="34" t="str">
        <f>IF(月曜日!X7=0,"",月曜日!X7)</f>
        <v/>
      </c>
      <c r="Z6" s="34" t="str">
        <f>IF(月曜日!Y7=0,"",月曜日!Y7)</f>
        <v/>
      </c>
      <c r="AA6" s="34" t="str">
        <f>IF(月曜日!Z7=0,"",月曜日!Z7)</f>
        <v/>
      </c>
      <c r="AB6" s="34" t="str">
        <f>IF(月曜日!AA7=0,"",月曜日!AA7)</f>
        <v/>
      </c>
      <c r="AC6" s="34" t="str">
        <f>IF(月曜日!AB7=0,"",月曜日!AB7)</f>
        <v/>
      </c>
      <c r="AD6" s="34" t="str">
        <f>IF(月曜日!AC7=0,"",月曜日!AC7)</f>
        <v/>
      </c>
      <c r="AE6" s="34" t="str">
        <f>IF(月曜日!AD7=0,"",月曜日!AD7)</f>
        <v/>
      </c>
      <c r="AF6" s="34" t="str">
        <f>IF(月曜日!AE7=0,"",月曜日!AE7)</f>
        <v/>
      </c>
      <c r="AG6" s="34" t="str">
        <f>IF(月曜日!AF7=0,"",月曜日!AF7)</f>
        <v/>
      </c>
      <c r="AH6" s="34" t="str">
        <f>IF(月曜日!AG7=0,"",月曜日!AG7)</f>
        <v/>
      </c>
      <c r="AI6" s="34" t="str">
        <f>IF(月曜日!AH7=0,"",月曜日!AH7)</f>
        <v/>
      </c>
      <c r="AJ6" s="34" t="str">
        <f>IF(月曜日!AI7=0,"",月曜日!AI7)</f>
        <v/>
      </c>
      <c r="AK6" s="34" t="str">
        <f>IF(月曜日!AJ7=0,"",月曜日!AJ7)</f>
        <v/>
      </c>
      <c r="AL6" s="34" t="str">
        <f>IF(月曜日!AK7=0,"",月曜日!AK7)</f>
        <v/>
      </c>
      <c r="AM6" s="34" t="str">
        <f>IF(月曜日!AL7=0,"",月曜日!AL7)</f>
        <v/>
      </c>
      <c r="AN6" s="34" t="str">
        <f>IF(月曜日!AM7=0,"",月曜日!AM7)</f>
        <v/>
      </c>
      <c r="AO6" s="34" t="str">
        <f>IF(月曜日!AN7=0,"",月曜日!AN7)</f>
        <v/>
      </c>
      <c r="AP6" s="34" t="str">
        <f>IF(月曜日!AO7=0,"",月曜日!AO7)</f>
        <v/>
      </c>
      <c r="AQ6" s="34" t="str">
        <f>IF(月曜日!AP7=0,"",月曜日!AP7)</f>
        <v/>
      </c>
      <c r="AR6" s="34" t="str">
        <f>IF(月曜日!AQ7=0,"",月曜日!AQ7)</f>
        <v/>
      </c>
      <c r="AS6" s="34" t="str">
        <f>IF(月曜日!AR7=0,"",月曜日!AR7)</f>
        <v/>
      </c>
      <c r="AT6" s="30" t="str">
        <f>月曜日!AS7</f>
        <v>コープラスフーズ</v>
      </c>
      <c r="AU6" s="34" t="str">
        <f>月曜日!AT7</f>
        <v>072132</v>
      </c>
      <c r="AV6" s="34" t="str">
        <f>月曜日!AU7</f>
        <v>通常納品</v>
      </c>
    </row>
    <row r="7" spans="1:48">
      <c r="A7" s="40">
        <v>5</v>
      </c>
      <c r="B7" s="40">
        <f>月曜日!A8</f>
        <v>5</v>
      </c>
      <c r="C7" s="30">
        <f>月曜日!B8</f>
        <v>45719</v>
      </c>
      <c r="D7" s="40">
        <f>月曜日!C8</f>
        <v>1</v>
      </c>
      <c r="E7" s="40" t="str">
        <f>月曜日!D8</f>
        <v>月</v>
      </c>
      <c r="F7" s="34">
        <f>月曜日!E8</f>
        <v>0</v>
      </c>
      <c r="G7" s="34">
        <f>月曜日!F8</f>
        <v>517</v>
      </c>
      <c r="H7" s="34">
        <f>月曜日!G8</f>
        <v>391970</v>
      </c>
      <c r="I7" s="30" t="str">
        <f>月曜日!H8</f>
        <v>国産牛切落し（ﾓﾓ）</v>
      </c>
      <c r="J7" s="30" t="str">
        <f>月曜日!I8</f>
        <v>150g</v>
      </c>
      <c r="K7" s="34">
        <f>月曜日!J8</f>
        <v>30</v>
      </c>
      <c r="L7" s="188">
        <f>月曜日!K8</f>
        <v>45732</v>
      </c>
      <c r="M7" s="188">
        <f>月曜日!L8</f>
        <v>45732</v>
      </c>
      <c r="N7" s="34">
        <f>月曜日!M8</f>
        <v>4.5</v>
      </c>
      <c r="O7" s="34" t="str">
        <f>月曜日!N8</f>
        <v>391970250316</v>
      </c>
      <c r="P7" s="34" t="str">
        <f>IF(月曜日!O8=0,"",月曜日!O8)</f>
        <v>1687300384</v>
      </c>
      <c r="Q7" s="34" t="str">
        <f>IF(月曜日!P8=0,"",月曜日!P8)</f>
        <v/>
      </c>
      <c r="R7" s="34" t="str">
        <f>IF(月曜日!Q8=0,"",月曜日!Q8)</f>
        <v/>
      </c>
      <c r="S7" s="34" t="str">
        <f>IF(月曜日!R8=0,"",月曜日!R8)</f>
        <v/>
      </c>
      <c r="T7" s="34" t="str">
        <f>IF(月曜日!S8=0,"",月曜日!S8)</f>
        <v/>
      </c>
      <c r="U7" s="34" t="str">
        <f>IF(月曜日!T8=0,"",月曜日!T8)</f>
        <v/>
      </c>
      <c r="V7" s="34" t="str">
        <f>IF(月曜日!U8=0,"",月曜日!U8)</f>
        <v/>
      </c>
      <c r="W7" s="34" t="str">
        <f>IF(月曜日!V8=0,"",月曜日!V8)</f>
        <v/>
      </c>
      <c r="X7" s="34" t="str">
        <f>IF(月曜日!W8=0,"",月曜日!W8)</f>
        <v/>
      </c>
      <c r="Y7" s="34" t="str">
        <f>IF(月曜日!X8=0,"",月曜日!X8)</f>
        <v/>
      </c>
      <c r="Z7" s="34" t="str">
        <f>IF(月曜日!Y8=0,"",月曜日!Y8)</f>
        <v/>
      </c>
      <c r="AA7" s="34" t="str">
        <f>IF(月曜日!Z8=0,"",月曜日!Z8)</f>
        <v/>
      </c>
      <c r="AB7" s="34" t="str">
        <f>IF(月曜日!AA8=0,"",月曜日!AA8)</f>
        <v/>
      </c>
      <c r="AC7" s="34" t="str">
        <f>IF(月曜日!AB8=0,"",月曜日!AB8)</f>
        <v/>
      </c>
      <c r="AD7" s="34" t="str">
        <f>IF(月曜日!AC8=0,"",月曜日!AC8)</f>
        <v/>
      </c>
      <c r="AE7" s="34" t="str">
        <f>IF(月曜日!AD8=0,"",月曜日!AD8)</f>
        <v/>
      </c>
      <c r="AF7" s="34" t="str">
        <f>IF(月曜日!AE8=0,"",月曜日!AE8)</f>
        <v/>
      </c>
      <c r="AG7" s="34" t="str">
        <f>IF(月曜日!AF8=0,"",月曜日!AF8)</f>
        <v/>
      </c>
      <c r="AH7" s="34" t="str">
        <f>IF(月曜日!AG8=0,"",月曜日!AG8)</f>
        <v/>
      </c>
      <c r="AI7" s="34" t="str">
        <f>IF(月曜日!AH8=0,"",月曜日!AH8)</f>
        <v/>
      </c>
      <c r="AJ7" s="34" t="str">
        <f>IF(月曜日!AI8=0,"",月曜日!AI8)</f>
        <v/>
      </c>
      <c r="AK7" s="34" t="str">
        <f>IF(月曜日!AJ8=0,"",月曜日!AJ8)</f>
        <v/>
      </c>
      <c r="AL7" s="34" t="str">
        <f>IF(月曜日!AK8=0,"",月曜日!AK8)</f>
        <v/>
      </c>
      <c r="AM7" s="34" t="str">
        <f>IF(月曜日!AL8=0,"",月曜日!AL8)</f>
        <v/>
      </c>
      <c r="AN7" s="34" t="str">
        <f>IF(月曜日!AM8=0,"",月曜日!AM8)</f>
        <v/>
      </c>
      <c r="AO7" s="34" t="str">
        <f>IF(月曜日!AN8=0,"",月曜日!AN8)</f>
        <v/>
      </c>
      <c r="AP7" s="34" t="str">
        <f>IF(月曜日!AO8=0,"",月曜日!AO8)</f>
        <v/>
      </c>
      <c r="AQ7" s="34" t="str">
        <f>IF(月曜日!AP8=0,"",月曜日!AP8)</f>
        <v/>
      </c>
      <c r="AR7" s="34" t="str">
        <f>IF(月曜日!AQ8=0,"",月曜日!AQ8)</f>
        <v/>
      </c>
      <c r="AS7" s="34" t="str">
        <f>IF(月曜日!AR8=0,"",月曜日!AR8)</f>
        <v/>
      </c>
      <c r="AT7" s="30" t="str">
        <f>月曜日!AS8</f>
        <v>コープラスフーズ</v>
      </c>
      <c r="AU7" s="34" t="str">
        <f>月曜日!AT8</f>
        <v>072132</v>
      </c>
      <c r="AV7" s="34" t="str">
        <f>月曜日!AU8</f>
        <v>通常納品</v>
      </c>
    </row>
    <row r="8" spans="1:48">
      <c r="A8" s="40">
        <v>6</v>
      </c>
      <c r="B8" s="40">
        <f>月曜日!A9</f>
        <v>6</v>
      </c>
      <c r="C8" s="30">
        <f>月曜日!B9</f>
        <v>45719</v>
      </c>
      <c r="D8" s="40">
        <f>月曜日!C9</f>
        <v>1</v>
      </c>
      <c r="E8" s="40" t="str">
        <f>月曜日!D9</f>
        <v>月</v>
      </c>
      <c r="F8" s="34">
        <f>月曜日!E9</f>
        <v>0</v>
      </c>
      <c r="G8" s="34">
        <f>月曜日!F9</f>
        <v>535</v>
      </c>
      <c r="H8" s="34">
        <f>月曜日!G9</f>
        <v>310003</v>
      </c>
      <c r="I8" s="30" t="str">
        <f>月曜日!H9</f>
        <v>国産交雑牛（F1）ステーキ用ヒレ</v>
      </c>
      <c r="J8" s="30" t="str">
        <f>月曜日!I9</f>
        <v>160ｇ（2枚）</v>
      </c>
      <c r="K8" s="34">
        <f>月曜日!J9</f>
        <v>18</v>
      </c>
      <c r="L8" s="188">
        <f>月曜日!K9</f>
        <v>45729</v>
      </c>
      <c r="M8" s="188">
        <f>月曜日!L9</f>
        <v>45728</v>
      </c>
      <c r="N8" s="34">
        <f>月曜日!M9</f>
        <v>2.88</v>
      </c>
      <c r="O8" s="34" t="str">
        <f>月曜日!N9</f>
        <v>310003250312</v>
      </c>
      <c r="P8" s="34" t="str">
        <f>IF(月曜日!O9=0,"",月曜日!O9)</f>
        <v>1670065665</v>
      </c>
      <c r="Q8" s="34" t="str">
        <f>IF(月曜日!P9=0,"",月曜日!P9)</f>
        <v>1671710045</v>
      </c>
      <c r="R8" s="34" t="str">
        <f>IF(月曜日!Q9=0,"",月曜日!Q9)</f>
        <v/>
      </c>
      <c r="S8" s="34" t="str">
        <f>IF(月曜日!R9=0,"",月曜日!R9)</f>
        <v/>
      </c>
      <c r="T8" s="34" t="str">
        <f>IF(月曜日!S9=0,"",月曜日!S9)</f>
        <v/>
      </c>
      <c r="U8" s="34" t="str">
        <f>IF(月曜日!T9=0,"",月曜日!T9)</f>
        <v/>
      </c>
      <c r="V8" s="34" t="str">
        <f>IF(月曜日!U9=0,"",月曜日!U9)</f>
        <v/>
      </c>
      <c r="W8" s="34" t="str">
        <f>IF(月曜日!V9=0,"",月曜日!V9)</f>
        <v/>
      </c>
      <c r="X8" s="34" t="str">
        <f>IF(月曜日!W9=0,"",月曜日!W9)</f>
        <v/>
      </c>
      <c r="Y8" s="34" t="str">
        <f>IF(月曜日!X9=0,"",月曜日!X9)</f>
        <v/>
      </c>
      <c r="Z8" s="34" t="str">
        <f>IF(月曜日!Y9=0,"",月曜日!Y9)</f>
        <v/>
      </c>
      <c r="AA8" s="34" t="str">
        <f>IF(月曜日!Z9=0,"",月曜日!Z9)</f>
        <v/>
      </c>
      <c r="AB8" s="34" t="str">
        <f>IF(月曜日!AA9=0,"",月曜日!AA9)</f>
        <v/>
      </c>
      <c r="AC8" s="34" t="str">
        <f>IF(月曜日!AB9=0,"",月曜日!AB9)</f>
        <v/>
      </c>
      <c r="AD8" s="34" t="str">
        <f>IF(月曜日!AC9=0,"",月曜日!AC9)</f>
        <v/>
      </c>
      <c r="AE8" s="34" t="str">
        <f>IF(月曜日!AD9=0,"",月曜日!AD9)</f>
        <v/>
      </c>
      <c r="AF8" s="34" t="str">
        <f>IF(月曜日!AE9=0,"",月曜日!AE9)</f>
        <v/>
      </c>
      <c r="AG8" s="34" t="str">
        <f>IF(月曜日!AF9=0,"",月曜日!AF9)</f>
        <v/>
      </c>
      <c r="AH8" s="34" t="str">
        <f>IF(月曜日!AG9=0,"",月曜日!AG9)</f>
        <v/>
      </c>
      <c r="AI8" s="34" t="str">
        <f>IF(月曜日!AH9=0,"",月曜日!AH9)</f>
        <v/>
      </c>
      <c r="AJ8" s="34" t="str">
        <f>IF(月曜日!AI9=0,"",月曜日!AI9)</f>
        <v/>
      </c>
      <c r="AK8" s="34" t="str">
        <f>IF(月曜日!AJ9=0,"",月曜日!AJ9)</f>
        <v/>
      </c>
      <c r="AL8" s="34" t="str">
        <f>IF(月曜日!AK9=0,"",月曜日!AK9)</f>
        <v/>
      </c>
      <c r="AM8" s="34" t="str">
        <f>IF(月曜日!AL9=0,"",月曜日!AL9)</f>
        <v/>
      </c>
      <c r="AN8" s="34" t="str">
        <f>IF(月曜日!AM9=0,"",月曜日!AM9)</f>
        <v/>
      </c>
      <c r="AO8" s="34" t="str">
        <f>IF(月曜日!AN9=0,"",月曜日!AN9)</f>
        <v/>
      </c>
      <c r="AP8" s="34" t="str">
        <f>IF(月曜日!AO9=0,"",月曜日!AO9)</f>
        <v/>
      </c>
      <c r="AQ8" s="34" t="str">
        <f>IF(月曜日!AP9=0,"",月曜日!AP9)</f>
        <v/>
      </c>
      <c r="AR8" s="34" t="str">
        <f>IF(月曜日!AQ9=0,"",月曜日!AQ9)</f>
        <v/>
      </c>
      <c r="AS8" s="34" t="str">
        <f>IF(月曜日!AR9=0,"",月曜日!AR9)</f>
        <v/>
      </c>
      <c r="AT8" s="30" t="str">
        <f>月曜日!AS9</f>
        <v>コープラスフーズ</v>
      </c>
      <c r="AU8" s="34" t="str">
        <f>月曜日!AT9</f>
        <v>072132</v>
      </c>
      <c r="AV8" s="34" t="str">
        <f>月曜日!AU9</f>
        <v>通常納品</v>
      </c>
    </row>
    <row r="9" spans="1:48">
      <c r="A9" s="40">
        <v>7</v>
      </c>
      <c r="B9" s="40">
        <f>月曜日!A10</f>
        <v>7</v>
      </c>
      <c r="C9" s="30">
        <f>月曜日!B10</f>
        <v>45719</v>
      </c>
      <c r="D9" s="40">
        <f>月曜日!C10</f>
        <v>1</v>
      </c>
      <c r="E9" s="40" t="str">
        <f>月曜日!D10</f>
        <v>月</v>
      </c>
      <c r="F9" s="34">
        <f>月曜日!E10</f>
        <v>0</v>
      </c>
      <c r="G9" s="34">
        <f>月曜日!F10</f>
        <v>519</v>
      </c>
      <c r="H9" s="34">
        <f>月曜日!G10</f>
        <v>308446</v>
      </c>
      <c r="I9" s="30" t="str">
        <f>月曜日!H10</f>
        <v>国産牛ステーキ用（ﾓﾓ）</v>
      </c>
      <c r="J9" s="30" t="str">
        <f>月曜日!I10</f>
        <v>80ｇ×2枚</v>
      </c>
      <c r="K9" s="34">
        <f>月曜日!J10</f>
        <v>2</v>
      </c>
      <c r="L9" s="188">
        <f>月曜日!K10</f>
        <v>45729</v>
      </c>
      <c r="M9" s="188">
        <f>月曜日!L10</f>
        <v>45728</v>
      </c>
      <c r="N9" s="34">
        <f>月曜日!M10</f>
        <v>0.32</v>
      </c>
      <c r="O9" s="34" t="str">
        <f>月曜日!N10</f>
        <v>308446250312</v>
      </c>
      <c r="P9" s="34" t="str">
        <f>IF(月曜日!O10=0,"",月曜日!O10)</f>
        <v>1434322942</v>
      </c>
      <c r="Q9" s="34" t="str">
        <f>IF(月曜日!P10=0,"",月曜日!P10)</f>
        <v/>
      </c>
      <c r="R9" s="34" t="str">
        <f>IF(月曜日!Q10=0,"",月曜日!Q10)</f>
        <v/>
      </c>
      <c r="S9" s="34" t="str">
        <f>IF(月曜日!R10=0,"",月曜日!R10)</f>
        <v/>
      </c>
      <c r="T9" s="34" t="str">
        <f>IF(月曜日!S10=0,"",月曜日!S10)</f>
        <v/>
      </c>
      <c r="U9" s="34" t="str">
        <f>IF(月曜日!T10=0,"",月曜日!T10)</f>
        <v/>
      </c>
      <c r="V9" s="34" t="str">
        <f>IF(月曜日!U10=0,"",月曜日!U10)</f>
        <v/>
      </c>
      <c r="W9" s="34" t="str">
        <f>IF(月曜日!V10=0,"",月曜日!V10)</f>
        <v/>
      </c>
      <c r="X9" s="34" t="str">
        <f>IF(月曜日!W10=0,"",月曜日!W10)</f>
        <v/>
      </c>
      <c r="Y9" s="34" t="str">
        <f>IF(月曜日!X10=0,"",月曜日!X10)</f>
        <v/>
      </c>
      <c r="Z9" s="34" t="str">
        <f>IF(月曜日!Y10=0,"",月曜日!Y10)</f>
        <v/>
      </c>
      <c r="AA9" s="34" t="str">
        <f>IF(月曜日!Z10=0,"",月曜日!Z10)</f>
        <v/>
      </c>
      <c r="AB9" s="34" t="str">
        <f>IF(月曜日!AA10=0,"",月曜日!AA10)</f>
        <v/>
      </c>
      <c r="AC9" s="34" t="str">
        <f>IF(月曜日!AB10=0,"",月曜日!AB10)</f>
        <v/>
      </c>
      <c r="AD9" s="34" t="str">
        <f>IF(月曜日!AC10=0,"",月曜日!AC10)</f>
        <v/>
      </c>
      <c r="AE9" s="34" t="str">
        <f>IF(月曜日!AD10=0,"",月曜日!AD10)</f>
        <v/>
      </c>
      <c r="AF9" s="34" t="str">
        <f>IF(月曜日!AE10=0,"",月曜日!AE10)</f>
        <v/>
      </c>
      <c r="AG9" s="34" t="str">
        <f>IF(月曜日!AF10=0,"",月曜日!AF10)</f>
        <v/>
      </c>
      <c r="AH9" s="34" t="str">
        <f>IF(月曜日!AG10=0,"",月曜日!AG10)</f>
        <v/>
      </c>
      <c r="AI9" s="34" t="str">
        <f>IF(月曜日!AH10=0,"",月曜日!AH10)</f>
        <v/>
      </c>
      <c r="AJ9" s="34" t="str">
        <f>IF(月曜日!AI10=0,"",月曜日!AI10)</f>
        <v/>
      </c>
      <c r="AK9" s="34" t="str">
        <f>IF(月曜日!AJ10=0,"",月曜日!AJ10)</f>
        <v/>
      </c>
      <c r="AL9" s="34" t="str">
        <f>IF(月曜日!AK10=0,"",月曜日!AK10)</f>
        <v/>
      </c>
      <c r="AM9" s="34" t="str">
        <f>IF(月曜日!AL10=0,"",月曜日!AL10)</f>
        <v/>
      </c>
      <c r="AN9" s="34" t="str">
        <f>IF(月曜日!AM10=0,"",月曜日!AM10)</f>
        <v/>
      </c>
      <c r="AO9" s="34" t="str">
        <f>IF(月曜日!AN10=0,"",月曜日!AN10)</f>
        <v/>
      </c>
      <c r="AP9" s="34" t="str">
        <f>IF(月曜日!AO10=0,"",月曜日!AO10)</f>
        <v/>
      </c>
      <c r="AQ9" s="34" t="str">
        <f>IF(月曜日!AP10=0,"",月曜日!AP10)</f>
        <v/>
      </c>
      <c r="AR9" s="34" t="str">
        <f>IF(月曜日!AQ10=0,"",月曜日!AQ10)</f>
        <v/>
      </c>
      <c r="AS9" s="34" t="str">
        <f>IF(月曜日!AR10=0,"",月曜日!AR10)</f>
        <v/>
      </c>
      <c r="AT9" s="30" t="str">
        <f>月曜日!AS10</f>
        <v>コープラスフーズ</v>
      </c>
      <c r="AU9" s="34" t="str">
        <f>月曜日!AT10</f>
        <v>072132</v>
      </c>
      <c r="AV9" s="34" t="str">
        <f>月曜日!AU10</f>
        <v>通常納品</v>
      </c>
    </row>
    <row r="10" spans="1:48">
      <c r="A10" s="40">
        <v>8</v>
      </c>
      <c r="B10" s="40">
        <f>月曜日!A11</f>
        <v>8</v>
      </c>
      <c r="C10" s="30">
        <f>月曜日!B11</f>
        <v>45719</v>
      </c>
      <c r="D10" s="40">
        <f>月曜日!C11</f>
        <v>1</v>
      </c>
      <c r="E10" s="40" t="str">
        <f>月曜日!D11</f>
        <v>月</v>
      </c>
      <c r="F10" s="34">
        <f>月曜日!E11</f>
        <v>0</v>
      </c>
      <c r="G10" s="34">
        <f>月曜日!F11</f>
        <v>537</v>
      </c>
      <c r="H10" s="34">
        <f>月曜日!G11</f>
        <v>308488</v>
      </c>
      <c r="I10" s="30" t="str">
        <f>月曜日!H11</f>
        <v>指定牛焼肉用厚切り（ﾛｰｽ(ｻﾞﾌﾞﾄﾝ）・ﾓﾓ）</v>
      </c>
      <c r="J10" s="30" t="str">
        <f>月曜日!I11</f>
        <v>200ｇ(ﾛｰｽ100ｇ・ﾓﾓ100ｇ）</v>
      </c>
      <c r="K10" s="34">
        <f>月曜日!J11</f>
        <v>2</v>
      </c>
      <c r="L10" s="188">
        <f>月曜日!K11</f>
        <v>45729</v>
      </c>
      <c r="M10" s="188">
        <f>月曜日!L11</f>
        <v>45728</v>
      </c>
      <c r="N10" s="34">
        <f>月曜日!M11</f>
        <v>0.4</v>
      </c>
      <c r="O10" s="34" t="str">
        <f>月曜日!N11</f>
        <v>308488250312</v>
      </c>
      <c r="P10" s="34" t="str">
        <f>IF(月曜日!O11=0,"",月曜日!O11)</f>
        <v>1369485521</v>
      </c>
      <c r="Q10" s="34" t="str">
        <f>IF(月曜日!P11=0,"",月曜日!P11)</f>
        <v/>
      </c>
      <c r="R10" s="34" t="str">
        <f>IF(月曜日!Q11=0,"",月曜日!Q11)</f>
        <v/>
      </c>
      <c r="S10" s="34" t="str">
        <f>IF(月曜日!R11=0,"",月曜日!R11)</f>
        <v/>
      </c>
      <c r="T10" s="34" t="str">
        <f>IF(月曜日!S11=0,"",月曜日!S11)</f>
        <v/>
      </c>
      <c r="U10" s="34" t="str">
        <f>IF(月曜日!T11=0,"",月曜日!T11)</f>
        <v/>
      </c>
      <c r="V10" s="34" t="str">
        <f>IF(月曜日!U11=0,"",月曜日!U11)</f>
        <v/>
      </c>
      <c r="W10" s="34" t="str">
        <f>IF(月曜日!V11=0,"",月曜日!V11)</f>
        <v/>
      </c>
      <c r="X10" s="34" t="str">
        <f>IF(月曜日!W11=0,"",月曜日!W11)</f>
        <v/>
      </c>
      <c r="Y10" s="34" t="str">
        <f>IF(月曜日!X11=0,"",月曜日!X11)</f>
        <v/>
      </c>
      <c r="Z10" s="34" t="str">
        <f>IF(月曜日!Y11=0,"",月曜日!Y11)</f>
        <v/>
      </c>
      <c r="AA10" s="34" t="str">
        <f>IF(月曜日!Z11=0,"",月曜日!Z11)</f>
        <v/>
      </c>
      <c r="AB10" s="34" t="str">
        <f>IF(月曜日!AA11=0,"",月曜日!AA11)</f>
        <v/>
      </c>
      <c r="AC10" s="34" t="str">
        <f>IF(月曜日!AB11=0,"",月曜日!AB11)</f>
        <v/>
      </c>
      <c r="AD10" s="34" t="str">
        <f>IF(月曜日!AC11=0,"",月曜日!AC11)</f>
        <v/>
      </c>
      <c r="AE10" s="34" t="str">
        <f>IF(月曜日!AD11=0,"",月曜日!AD11)</f>
        <v/>
      </c>
      <c r="AF10" s="34" t="str">
        <f>IF(月曜日!AE11=0,"",月曜日!AE11)</f>
        <v/>
      </c>
      <c r="AG10" s="34" t="str">
        <f>IF(月曜日!AF11=0,"",月曜日!AF11)</f>
        <v/>
      </c>
      <c r="AH10" s="34" t="str">
        <f>IF(月曜日!AG11=0,"",月曜日!AG11)</f>
        <v/>
      </c>
      <c r="AI10" s="34" t="str">
        <f>IF(月曜日!AH11=0,"",月曜日!AH11)</f>
        <v/>
      </c>
      <c r="AJ10" s="34" t="str">
        <f>IF(月曜日!AI11=0,"",月曜日!AI11)</f>
        <v/>
      </c>
      <c r="AK10" s="34" t="str">
        <f>IF(月曜日!AJ11=0,"",月曜日!AJ11)</f>
        <v/>
      </c>
      <c r="AL10" s="34" t="str">
        <f>IF(月曜日!AK11=0,"",月曜日!AK11)</f>
        <v/>
      </c>
      <c r="AM10" s="34" t="str">
        <f>IF(月曜日!AL11=0,"",月曜日!AL11)</f>
        <v/>
      </c>
      <c r="AN10" s="34" t="str">
        <f>IF(月曜日!AM11=0,"",月曜日!AM11)</f>
        <v/>
      </c>
      <c r="AO10" s="34" t="str">
        <f>IF(月曜日!AN11=0,"",月曜日!AN11)</f>
        <v/>
      </c>
      <c r="AP10" s="34" t="str">
        <f>IF(月曜日!AO11=0,"",月曜日!AO11)</f>
        <v/>
      </c>
      <c r="AQ10" s="34" t="str">
        <f>IF(月曜日!AP11=0,"",月曜日!AP11)</f>
        <v/>
      </c>
      <c r="AR10" s="34" t="str">
        <f>IF(月曜日!AQ11=0,"",月曜日!AQ11)</f>
        <v/>
      </c>
      <c r="AS10" s="34" t="str">
        <f>IF(月曜日!AR11=0,"",月曜日!AR11)</f>
        <v/>
      </c>
      <c r="AT10" s="30" t="str">
        <f>月曜日!AS11</f>
        <v>コープラスフーズ</v>
      </c>
      <c r="AU10" s="34" t="str">
        <f>月曜日!AT11</f>
        <v>072132</v>
      </c>
      <c r="AV10" s="34" t="str">
        <f>月曜日!AU11</f>
        <v>通常納品</v>
      </c>
    </row>
    <row r="11" spans="1:48">
      <c r="A11" s="40">
        <v>9</v>
      </c>
      <c r="B11" s="40">
        <f>月曜日!A12</f>
        <v>9</v>
      </c>
      <c r="C11" s="30">
        <f>月曜日!B12</f>
        <v>45719</v>
      </c>
      <c r="D11" s="40">
        <f>月曜日!C12</f>
        <v>1</v>
      </c>
      <c r="E11" s="40" t="str">
        <f>月曜日!D12</f>
        <v>月</v>
      </c>
      <c r="F11" s="34">
        <f>月曜日!E12</f>
        <v>0</v>
      </c>
      <c r="G11" s="34">
        <f>月曜日!F12</f>
        <v>530</v>
      </c>
      <c r="H11" s="34">
        <f>月曜日!G12</f>
        <v>391277</v>
      </c>
      <c r="I11" s="30" t="str">
        <f>月曜日!H12</f>
        <v>国産牛切落し焼肉用（ﾓﾓ）</v>
      </c>
      <c r="J11" s="30" t="str">
        <f>月曜日!I12</f>
        <v>200g</v>
      </c>
      <c r="K11" s="34">
        <f>月曜日!J12</f>
        <v>12</v>
      </c>
      <c r="L11" s="188">
        <f>月曜日!K12</f>
        <v>45729</v>
      </c>
      <c r="M11" s="188">
        <f>月曜日!L12</f>
        <v>45719</v>
      </c>
      <c r="N11" s="34">
        <f>月曜日!M12</f>
        <v>2.4</v>
      </c>
      <c r="O11" s="34" t="str">
        <f>月曜日!N12</f>
        <v>391277250303</v>
      </c>
      <c r="P11" s="34" t="str">
        <f>IF(月曜日!O12=0,"",月曜日!O12)</f>
        <v>1436053097</v>
      </c>
      <c r="Q11" s="34" t="str">
        <f>IF(月曜日!P12=0,"",月曜日!P12)</f>
        <v/>
      </c>
      <c r="R11" s="34" t="str">
        <f>IF(月曜日!Q12=0,"",月曜日!Q12)</f>
        <v/>
      </c>
      <c r="S11" s="34" t="str">
        <f>IF(月曜日!R12=0,"",月曜日!R12)</f>
        <v/>
      </c>
      <c r="T11" s="34" t="str">
        <f>IF(月曜日!S12=0,"",月曜日!S12)</f>
        <v/>
      </c>
      <c r="U11" s="34" t="str">
        <f>IF(月曜日!T12=0,"",月曜日!T12)</f>
        <v/>
      </c>
      <c r="V11" s="34" t="str">
        <f>IF(月曜日!U12=0,"",月曜日!U12)</f>
        <v/>
      </c>
      <c r="W11" s="34" t="str">
        <f>IF(月曜日!V12=0,"",月曜日!V12)</f>
        <v/>
      </c>
      <c r="X11" s="34" t="str">
        <f>IF(月曜日!W12=0,"",月曜日!W12)</f>
        <v/>
      </c>
      <c r="Y11" s="34" t="str">
        <f>IF(月曜日!X12=0,"",月曜日!X12)</f>
        <v/>
      </c>
      <c r="Z11" s="34" t="str">
        <f>IF(月曜日!Y12=0,"",月曜日!Y12)</f>
        <v/>
      </c>
      <c r="AA11" s="34" t="str">
        <f>IF(月曜日!Z12=0,"",月曜日!Z12)</f>
        <v/>
      </c>
      <c r="AB11" s="34" t="str">
        <f>IF(月曜日!AA12=0,"",月曜日!AA12)</f>
        <v/>
      </c>
      <c r="AC11" s="34" t="str">
        <f>IF(月曜日!AB12=0,"",月曜日!AB12)</f>
        <v/>
      </c>
      <c r="AD11" s="34" t="str">
        <f>IF(月曜日!AC12=0,"",月曜日!AC12)</f>
        <v/>
      </c>
      <c r="AE11" s="34" t="str">
        <f>IF(月曜日!AD12=0,"",月曜日!AD12)</f>
        <v/>
      </c>
      <c r="AF11" s="34" t="str">
        <f>IF(月曜日!AE12=0,"",月曜日!AE12)</f>
        <v/>
      </c>
      <c r="AG11" s="34" t="str">
        <f>IF(月曜日!AF12=0,"",月曜日!AF12)</f>
        <v/>
      </c>
      <c r="AH11" s="34" t="str">
        <f>IF(月曜日!AG12=0,"",月曜日!AG12)</f>
        <v/>
      </c>
      <c r="AI11" s="34" t="str">
        <f>IF(月曜日!AH12=0,"",月曜日!AH12)</f>
        <v/>
      </c>
      <c r="AJ11" s="34" t="str">
        <f>IF(月曜日!AI12=0,"",月曜日!AI12)</f>
        <v/>
      </c>
      <c r="AK11" s="34" t="str">
        <f>IF(月曜日!AJ12=0,"",月曜日!AJ12)</f>
        <v/>
      </c>
      <c r="AL11" s="34" t="str">
        <f>IF(月曜日!AK12=0,"",月曜日!AK12)</f>
        <v/>
      </c>
      <c r="AM11" s="34" t="str">
        <f>IF(月曜日!AL12=0,"",月曜日!AL12)</f>
        <v/>
      </c>
      <c r="AN11" s="34" t="str">
        <f>IF(月曜日!AM12=0,"",月曜日!AM12)</f>
        <v/>
      </c>
      <c r="AO11" s="34" t="str">
        <f>IF(月曜日!AN12=0,"",月曜日!AN12)</f>
        <v/>
      </c>
      <c r="AP11" s="34" t="str">
        <f>IF(月曜日!AO12=0,"",月曜日!AO12)</f>
        <v/>
      </c>
      <c r="AQ11" s="34" t="str">
        <f>IF(月曜日!AP12=0,"",月曜日!AP12)</f>
        <v/>
      </c>
      <c r="AR11" s="34" t="str">
        <f>IF(月曜日!AQ12=0,"",月曜日!AQ12)</f>
        <v/>
      </c>
      <c r="AS11" s="34" t="str">
        <f>IF(月曜日!AR12=0,"",月曜日!AR12)</f>
        <v/>
      </c>
      <c r="AT11" s="30" t="str">
        <f>月曜日!AS12</f>
        <v>コープラスフーズ</v>
      </c>
      <c r="AU11" s="34" t="str">
        <f>月曜日!AT12</f>
        <v>072132</v>
      </c>
      <c r="AV11" s="34" t="str">
        <f>月曜日!AU12</f>
        <v>通常納品</v>
      </c>
    </row>
    <row r="12" spans="1:48">
      <c r="A12" s="40">
        <v>10</v>
      </c>
      <c r="B12" s="40">
        <f>月曜日!A13</f>
        <v>10</v>
      </c>
      <c r="C12" s="30">
        <f>月曜日!B13</f>
        <v>45719</v>
      </c>
      <c r="D12" s="40">
        <f>月曜日!C13</f>
        <v>1</v>
      </c>
      <c r="E12" s="40" t="str">
        <f>月曜日!D13</f>
        <v>月</v>
      </c>
      <c r="F12" s="34">
        <f>月曜日!E13</f>
        <v>0</v>
      </c>
      <c r="G12" s="34">
        <f>月曜日!F13</f>
        <v>526</v>
      </c>
      <c r="H12" s="34">
        <f>月曜日!G13</f>
        <v>303941</v>
      </c>
      <c r="I12" s="30" t="str">
        <f>月曜日!H13</f>
        <v>国産牛すき焼用（ロース）</v>
      </c>
      <c r="J12" s="30" t="str">
        <f>月曜日!I13</f>
        <v>150ｇ</v>
      </c>
      <c r="K12" s="34">
        <f>月曜日!J13</f>
        <v>7</v>
      </c>
      <c r="L12" s="188">
        <f>月曜日!K13</f>
        <v>45729</v>
      </c>
      <c r="M12" s="188">
        <f>月曜日!L13</f>
        <v>45728</v>
      </c>
      <c r="N12" s="34">
        <f>月曜日!M13</f>
        <v>1.05</v>
      </c>
      <c r="O12" s="34" t="str">
        <f>月曜日!N13</f>
        <v>303941250312</v>
      </c>
      <c r="P12" s="34" t="str">
        <f>IF(月曜日!O13=0,"",月曜日!O13)</f>
        <v>1684206665</v>
      </c>
      <c r="Q12" s="34" t="str">
        <f>IF(月曜日!P13=0,"",月曜日!P13)</f>
        <v/>
      </c>
      <c r="R12" s="34" t="str">
        <f>IF(月曜日!Q13=0,"",月曜日!Q13)</f>
        <v/>
      </c>
      <c r="S12" s="34" t="str">
        <f>IF(月曜日!R13=0,"",月曜日!R13)</f>
        <v/>
      </c>
      <c r="T12" s="34" t="str">
        <f>IF(月曜日!S13=0,"",月曜日!S13)</f>
        <v/>
      </c>
      <c r="U12" s="34" t="str">
        <f>IF(月曜日!T13=0,"",月曜日!T13)</f>
        <v/>
      </c>
      <c r="V12" s="34" t="str">
        <f>IF(月曜日!U13=0,"",月曜日!U13)</f>
        <v/>
      </c>
      <c r="W12" s="34" t="str">
        <f>IF(月曜日!V13=0,"",月曜日!V13)</f>
        <v/>
      </c>
      <c r="X12" s="34" t="str">
        <f>IF(月曜日!W13=0,"",月曜日!W13)</f>
        <v/>
      </c>
      <c r="Y12" s="34" t="str">
        <f>IF(月曜日!X13=0,"",月曜日!X13)</f>
        <v/>
      </c>
      <c r="Z12" s="34" t="str">
        <f>IF(月曜日!Y13=0,"",月曜日!Y13)</f>
        <v/>
      </c>
      <c r="AA12" s="34" t="str">
        <f>IF(月曜日!Z13=0,"",月曜日!Z13)</f>
        <v/>
      </c>
      <c r="AB12" s="34" t="str">
        <f>IF(月曜日!AA13=0,"",月曜日!AA13)</f>
        <v/>
      </c>
      <c r="AC12" s="34" t="str">
        <f>IF(月曜日!AB13=0,"",月曜日!AB13)</f>
        <v/>
      </c>
      <c r="AD12" s="34" t="str">
        <f>IF(月曜日!AC13=0,"",月曜日!AC13)</f>
        <v/>
      </c>
      <c r="AE12" s="34" t="str">
        <f>IF(月曜日!AD13=0,"",月曜日!AD13)</f>
        <v/>
      </c>
      <c r="AF12" s="34" t="str">
        <f>IF(月曜日!AE13=0,"",月曜日!AE13)</f>
        <v/>
      </c>
      <c r="AG12" s="34" t="str">
        <f>IF(月曜日!AF13=0,"",月曜日!AF13)</f>
        <v/>
      </c>
      <c r="AH12" s="34" t="str">
        <f>IF(月曜日!AG13=0,"",月曜日!AG13)</f>
        <v/>
      </c>
      <c r="AI12" s="34" t="str">
        <f>IF(月曜日!AH13=0,"",月曜日!AH13)</f>
        <v/>
      </c>
      <c r="AJ12" s="34" t="str">
        <f>IF(月曜日!AI13=0,"",月曜日!AI13)</f>
        <v/>
      </c>
      <c r="AK12" s="34" t="str">
        <f>IF(月曜日!AJ13=0,"",月曜日!AJ13)</f>
        <v/>
      </c>
      <c r="AL12" s="34" t="str">
        <f>IF(月曜日!AK13=0,"",月曜日!AK13)</f>
        <v/>
      </c>
      <c r="AM12" s="34" t="str">
        <f>IF(月曜日!AL13=0,"",月曜日!AL13)</f>
        <v/>
      </c>
      <c r="AN12" s="34" t="str">
        <f>IF(月曜日!AM13=0,"",月曜日!AM13)</f>
        <v/>
      </c>
      <c r="AO12" s="34" t="str">
        <f>IF(月曜日!AN13=0,"",月曜日!AN13)</f>
        <v/>
      </c>
      <c r="AP12" s="34" t="str">
        <f>IF(月曜日!AO13=0,"",月曜日!AO13)</f>
        <v/>
      </c>
      <c r="AQ12" s="34" t="str">
        <f>IF(月曜日!AP13=0,"",月曜日!AP13)</f>
        <v/>
      </c>
      <c r="AR12" s="34" t="str">
        <f>IF(月曜日!AQ13=0,"",月曜日!AQ13)</f>
        <v/>
      </c>
      <c r="AS12" s="34" t="str">
        <f>IF(月曜日!AR13=0,"",月曜日!AR13)</f>
        <v/>
      </c>
      <c r="AT12" s="30" t="str">
        <f>月曜日!AS13</f>
        <v>コープラスフーズ</v>
      </c>
      <c r="AU12" s="34" t="str">
        <f>月曜日!AT13</f>
        <v>072132</v>
      </c>
      <c r="AV12" s="34" t="str">
        <f>月曜日!AU13</f>
        <v>通常納品</v>
      </c>
    </row>
    <row r="13" spans="1:48">
      <c r="A13" s="40">
        <v>11</v>
      </c>
      <c r="B13" s="40">
        <f>月曜日!A14</f>
        <v>11</v>
      </c>
      <c r="C13" s="30">
        <f>月曜日!B14</f>
        <v>45719</v>
      </c>
      <c r="D13" s="40">
        <f>月曜日!C14</f>
        <v>1</v>
      </c>
      <c r="E13" s="40" t="str">
        <f>月曜日!D14</f>
        <v>月</v>
      </c>
      <c r="F13" s="34">
        <f>月曜日!E14</f>
        <v>0</v>
      </c>
      <c r="G13" s="34">
        <f>月曜日!F14</f>
        <v>521</v>
      </c>
      <c r="H13" s="34">
        <f>月曜日!G14</f>
        <v>307414</v>
      </c>
      <c r="I13" s="30" t="str">
        <f>月曜日!H14</f>
        <v>国産牛こまぎれ(ﾊﾞﾗ凍結）</v>
      </c>
      <c r="J13" s="30" t="str">
        <f>月曜日!I14</f>
        <v>270ｇ</v>
      </c>
      <c r="K13" s="34">
        <f>月曜日!J14</f>
        <v>51</v>
      </c>
      <c r="L13" s="188">
        <f>月曜日!K14</f>
        <v>45729</v>
      </c>
      <c r="M13" s="188">
        <f>月曜日!L14</f>
        <v>45728</v>
      </c>
      <c r="N13" s="34">
        <f>月曜日!M14</f>
        <v>13.77</v>
      </c>
      <c r="O13" s="34" t="str">
        <f>月曜日!N14</f>
        <v>307414250312</v>
      </c>
      <c r="P13" s="34" t="str">
        <f>IF(月曜日!O14=0,"",月曜日!O14)</f>
        <v>1683183875</v>
      </c>
      <c r="Q13" s="34" t="str">
        <f>IF(月曜日!P14=0,"",月曜日!P14)</f>
        <v>1683130633</v>
      </c>
      <c r="R13" s="34" t="str">
        <f>IF(月曜日!Q14=0,"",月曜日!Q14)</f>
        <v>1625813259</v>
      </c>
      <c r="S13" s="34" t="str">
        <f>IF(月曜日!R14=0,"",月曜日!R14)</f>
        <v>1617113428</v>
      </c>
      <c r="T13" s="34" t="str">
        <f>IF(月曜日!S14=0,"",月曜日!S14)</f>
        <v>1395194954</v>
      </c>
      <c r="U13" s="34" t="str">
        <f>IF(月曜日!T14=0,"",月曜日!T14)</f>
        <v>1617113428</v>
      </c>
      <c r="V13" s="34" t="str">
        <f>IF(月曜日!U14=0,"",月曜日!U14)</f>
        <v>1625813259</v>
      </c>
      <c r="W13" s="34" t="str">
        <f>IF(月曜日!V14=0,"",月曜日!V14)</f>
        <v/>
      </c>
      <c r="X13" s="34" t="str">
        <f>IF(月曜日!W14=0,"",月曜日!W14)</f>
        <v/>
      </c>
      <c r="Y13" s="34" t="str">
        <f>IF(月曜日!X14=0,"",月曜日!X14)</f>
        <v/>
      </c>
      <c r="Z13" s="34" t="str">
        <f>IF(月曜日!Y14=0,"",月曜日!Y14)</f>
        <v/>
      </c>
      <c r="AA13" s="34" t="str">
        <f>IF(月曜日!Z14=0,"",月曜日!Z14)</f>
        <v/>
      </c>
      <c r="AB13" s="34" t="str">
        <f>IF(月曜日!AA14=0,"",月曜日!AA14)</f>
        <v/>
      </c>
      <c r="AC13" s="34" t="str">
        <f>IF(月曜日!AB14=0,"",月曜日!AB14)</f>
        <v/>
      </c>
      <c r="AD13" s="34" t="str">
        <f>IF(月曜日!AC14=0,"",月曜日!AC14)</f>
        <v/>
      </c>
      <c r="AE13" s="34" t="str">
        <f>IF(月曜日!AD14=0,"",月曜日!AD14)</f>
        <v/>
      </c>
      <c r="AF13" s="34" t="str">
        <f>IF(月曜日!AE14=0,"",月曜日!AE14)</f>
        <v/>
      </c>
      <c r="AG13" s="34" t="str">
        <f>IF(月曜日!AF14=0,"",月曜日!AF14)</f>
        <v/>
      </c>
      <c r="AH13" s="34" t="str">
        <f>IF(月曜日!AG14=0,"",月曜日!AG14)</f>
        <v/>
      </c>
      <c r="AI13" s="34" t="str">
        <f>IF(月曜日!AH14=0,"",月曜日!AH14)</f>
        <v/>
      </c>
      <c r="AJ13" s="34" t="str">
        <f>IF(月曜日!AI14=0,"",月曜日!AI14)</f>
        <v/>
      </c>
      <c r="AK13" s="34" t="str">
        <f>IF(月曜日!AJ14=0,"",月曜日!AJ14)</f>
        <v/>
      </c>
      <c r="AL13" s="34" t="str">
        <f>IF(月曜日!AK14=0,"",月曜日!AK14)</f>
        <v/>
      </c>
      <c r="AM13" s="34" t="str">
        <f>IF(月曜日!AL14=0,"",月曜日!AL14)</f>
        <v/>
      </c>
      <c r="AN13" s="34" t="str">
        <f>IF(月曜日!AM14=0,"",月曜日!AM14)</f>
        <v/>
      </c>
      <c r="AO13" s="34" t="str">
        <f>IF(月曜日!AN14=0,"",月曜日!AN14)</f>
        <v/>
      </c>
      <c r="AP13" s="34" t="str">
        <f>IF(月曜日!AO14=0,"",月曜日!AO14)</f>
        <v/>
      </c>
      <c r="AQ13" s="34" t="str">
        <f>IF(月曜日!AP14=0,"",月曜日!AP14)</f>
        <v/>
      </c>
      <c r="AR13" s="34" t="str">
        <f>IF(月曜日!AQ14=0,"",月曜日!AQ14)</f>
        <v/>
      </c>
      <c r="AS13" s="34" t="str">
        <f>IF(月曜日!AR14=0,"",月曜日!AR14)</f>
        <v/>
      </c>
      <c r="AT13" s="30" t="str">
        <f>月曜日!AS14</f>
        <v>コープラスフーズ</v>
      </c>
      <c r="AU13" s="34" t="str">
        <f>月曜日!AT14</f>
        <v>072132</v>
      </c>
      <c r="AV13" s="34" t="str">
        <f>月曜日!AU14</f>
        <v>通常納品</v>
      </c>
    </row>
    <row r="14" spans="1:48">
      <c r="A14" s="40">
        <v>12</v>
      </c>
      <c r="B14" s="40">
        <f>月曜日!A15</f>
        <v>12</v>
      </c>
      <c r="C14" s="30" t="str">
        <f>月曜日!B15</f>
        <v/>
      </c>
      <c r="D14" s="40" t="str">
        <f>月曜日!C15</f>
        <v/>
      </c>
      <c r="E14" s="40" t="str">
        <f>月曜日!D15</f>
        <v/>
      </c>
      <c r="F14" s="34">
        <f>月曜日!E15</f>
        <v>0</v>
      </c>
      <c r="G14" s="34">
        <f>月曜日!F15</f>
        <v>0</v>
      </c>
      <c r="H14" s="34" t="str">
        <f>月曜日!G15</f>
        <v/>
      </c>
      <c r="I14" s="30" t="str">
        <f>月曜日!H15</f>
        <v/>
      </c>
      <c r="J14" s="30" t="str">
        <f>月曜日!I15</f>
        <v/>
      </c>
      <c r="K14" s="34" t="str">
        <f>月曜日!J15</f>
        <v/>
      </c>
      <c r="L14" s="188" t="str">
        <f>月曜日!K15</f>
        <v/>
      </c>
      <c r="M14" s="188" t="str">
        <f>月曜日!L15</f>
        <v/>
      </c>
      <c r="N14" s="34" t="str">
        <f>月曜日!M15</f>
        <v/>
      </c>
      <c r="O14" s="34" t="str">
        <f>月曜日!N15</f>
        <v/>
      </c>
      <c r="P14" s="34" t="str">
        <f>IF(月曜日!O15=0,"",月曜日!O15)</f>
        <v/>
      </c>
      <c r="Q14" s="34" t="str">
        <f>IF(月曜日!P15=0,"",月曜日!P15)</f>
        <v/>
      </c>
      <c r="R14" s="34" t="str">
        <f>IF(月曜日!Q15=0,"",月曜日!Q15)</f>
        <v/>
      </c>
      <c r="S14" s="34" t="str">
        <f>IF(月曜日!R15=0,"",月曜日!R15)</f>
        <v/>
      </c>
      <c r="T14" s="34" t="str">
        <f>IF(月曜日!S15=0,"",月曜日!S15)</f>
        <v/>
      </c>
      <c r="U14" s="34" t="str">
        <f>IF(月曜日!T15=0,"",月曜日!T15)</f>
        <v/>
      </c>
      <c r="V14" s="34" t="str">
        <f>IF(月曜日!U15=0,"",月曜日!U15)</f>
        <v/>
      </c>
      <c r="W14" s="34" t="str">
        <f>IF(月曜日!V15=0,"",月曜日!V15)</f>
        <v/>
      </c>
      <c r="X14" s="34" t="str">
        <f>IF(月曜日!W15=0,"",月曜日!W15)</f>
        <v/>
      </c>
      <c r="Y14" s="34" t="str">
        <f>IF(月曜日!X15=0,"",月曜日!X15)</f>
        <v/>
      </c>
      <c r="Z14" s="34" t="str">
        <f>IF(月曜日!Y15=0,"",月曜日!Y15)</f>
        <v/>
      </c>
      <c r="AA14" s="34" t="str">
        <f>IF(月曜日!Z15=0,"",月曜日!Z15)</f>
        <v/>
      </c>
      <c r="AB14" s="34" t="str">
        <f>IF(月曜日!AA15=0,"",月曜日!AA15)</f>
        <v/>
      </c>
      <c r="AC14" s="34" t="str">
        <f>IF(月曜日!AB15=0,"",月曜日!AB15)</f>
        <v/>
      </c>
      <c r="AD14" s="34" t="str">
        <f>IF(月曜日!AC15=0,"",月曜日!AC15)</f>
        <v/>
      </c>
      <c r="AE14" s="34" t="str">
        <f>IF(月曜日!AD15=0,"",月曜日!AD15)</f>
        <v/>
      </c>
      <c r="AF14" s="34" t="str">
        <f>IF(月曜日!AE15=0,"",月曜日!AE15)</f>
        <v/>
      </c>
      <c r="AG14" s="34" t="str">
        <f>IF(月曜日!AF15=0,"",月曜日!AF15)</f>
        <v/>
      </c>
      <c r="AH14" s="34" t="str">
        <f>IF(月曜日!AG15=0,"",月曜日!AG15)</f>
        <v/>
      </c>
      <c r="AI14" s="34" t="str">
        <f>IF(月曜日!AH15=0,"",月曜日!AH15)</f>
        <v/>
      </c>
      <c r="AJ14" s="34" t="str">
        <f>IF(月曜日!AI15=0,"",月曜日!AI15)</f>
        <v/>
      </c>
      <c r="AK14" s="34" t="str">
        <f>IF(月曜日!AJ15=0,"",月曜日!AJ15)</f>
        <v/>
      </c>
      <c r="AL14" s="34" t="str">
        <f>IF(月曜日!AK15=0,"",月曜日!AK15)</f>
        <v/>
      </c>
      <c r="AM14" s="34" t="str">
        <f>IF(月曜日!AL15=0,"",月曜日!AL15)</f>
        <v/>
      </c>
      <c r="AN14" s="34" t="str">
        <f>IF(月曜日!AM15=0,"",月曜日!AM15)</f>
        <v/>
      </c>
      <c r="AO14" s="34" t="str">
        <f>IF(月曜日!AN15=0,"",月曜日!AN15)</f>
        <v/>
      </c>
      <c r="AP14" s="34" t="str">
        <f>IF(月曜日!AO15=0,"",月曜日!AO15)</f>
        <v/>
      </c>
      <c r="AQ14" s="34" t="str">
        <f>IF(月曜日!AP15=0,"",月曜日!AP15)</f>
        <v/>
      </c>
      <c r="AR14" s="34" t="str">
        <f>IF(月曜日!AQ15=0,"",月曜日!AQ15)</f>
        <v/>
      </c>
      <c r="AS14" s="34" t="str">
        <f>IF(月曜日!AR15=0,"",月曜日!AR15)</f>
        <v/>
      </c>
      <c r="AT14" s="30" t="str">
        <f>月曜日!AS15</f>
        <v/>
      </c>
      <c r="AU14" s="34" t="str">
        <f>月曜日!AT15</f>
        <v/>
      </c>
      <c r="AV14" s="34" t="str">
        <f>月曜日!AU15</f>
        <v/>
      </c>
    </row>
    <row r="15" spans="1:48">
      <c r="A15" s="40">
        <v>13</v>
      </c>
      <c r="B15" s="40">
        <f>月曜日!A16</f>
        <v>13</v>
      </c>
      <c r="C15" s="30" t="str">
        <f>月曜日!B16</f>
        <v/>
      </c>
      <c r="D15" s="40" t="str">
        <f>月曜日!C16</f>
        <v/>
      </c>
      <c r="E15" s="40" t="str">
        <f>月曜日!D16</f>
        <v/>
      </c>
      <c r="F15" s="34">
        <f>月曜日!E16</f>
        <v>0</v>
      </c>
      <c r="G15" s="34">
        <f>月曜日!F16</f>
        <v>0</v>
      </c>
      <c r="H15" s="34" t="str">
        <f>月曜日!G16</f>
        <v/>
      </c>
      <c r="I15" s="30" t="str">
        <f>月曜日!H16</f>
        <v/>
      </c>
      <c r="J15" s="30" t="str">
        <f>月曜日!I16</f>
        <v/>
      </c>
      <c r="K15" s="34" t="str">
        <f>月曜日!J16</f>
        <v/>
      </c>
      <c r="L15" s="188" t="str">
        <f>月曜日!K16</f>
        <v/>
      </c>
      <c r="M15" s="188" t="str">
        <f>月曜日!L16</f>
        <v/>
      </c>
      <c r="N15" s="34" t="str">
        <f>月曜日!M16</f>
        <v/>
      </c>
      <c r="O15" s="34" t="str">
        <f>月曜日!N16</f>
        <v/>
      </c>
      <c r="P15" s="34" t="str">
        <f>IF(月曜日!O16=0,"",月曜日!O16)</f>
        <v/>
      </c>
      <c r="Q15" s="34" t="str">
        <f>IF(月曜日!P16=0,"",月曜日!P16)</f>
        <v/>
      </c>
      <c r="R15" s="34" t="str">
        <f>IF(月曜日!Q16=0,"",月曜日!Q16)</f>
        <v/>
      </c>
      <c r="S15" s="34" t="str">
        <f>IF(月曜日!R16=0,"",月曜日!R16)</f>
        <v/>
      </c>
      <c r="T15" s="34" t="str">
        <f>IF(月曜日!S16=0,"",月曜日!S16)</f>
        <v/>
      </c>
      <c r="U15" s="34" t="str">
        <f>IF(月曜日!T16=0,"",月曜日!T16)</f>
        <v/>
      </c>
      <c r="V15" s="34" t="str">
        <f>IF(月曜日!U16=0,"",月曜日!U16)</f>
        <v/>
      </c>
      <c r="W15" s="34" t="str">
        <f>IF(月曜日!V16=0,"",月曜日!V16)</f>
        <v/>
      </c>
      <c r="X15" s="34" t="str">
        <f>IF(月曜日!W16=0,"",月曜日!W16)</f>
        <v/>
      </c>
      <c r="Y15" s="34" t="str">
        <f>IF(月曜日!X16=0,"",月曜日!X16)</f>
        <v/>
      </c>
      <c r="Z15" s="34" t="str">
        <f>IF(月曜日!Y16=0,"",月曜日!Y16)</f>
        <v/>
      </c>
      <c r="AA15" s="34" t="str">
        <f>IF(月曜日!Z16=0,"",月曜日!Z16)</f>
        <v/>
      </c>
      <c r="AB15" s="34" t="str">
        <f>IF(月曜日!AA16=0,"",月曜日!AA16)</f>
        <v/>
      </c>
      <c r="AC15" s="34" t="str">
        <f>IF(月曜日!AB16=0,"",月曜日!AB16)</f>
        <v/>
      </c>
      <c r="AD15" s="34" t="str">
        <f>IF(月曜日!AC16=0,"",月曜日!AC16)</f>
        <v/>
      </c>
      <c r="AE15" s="34" t="str">
        <f>IF(月曜日!AD16=0,"",月曜日!AD16)</f>
        <v/>
      </c>
      <c r="AF15" s="34" t="str">
        <f>IF(月曜日!AE16=0,"",月曜日!AE16)</f>
        <v/>
      </c>
      <c r="AG15" s="34" t="str">
        <f>IF(月曜日!AF16=0,"",月曜日!AF16)</f>
        <v/>
      </c>
      <c r="AH15" s="34" t="str">
        <f>IF(月曜日!AG16=0,"",月曜日!AG16)</f>
        <v/>
      </c>
      <c r="AI15" s="34" t="str">
        <f>IF(月曜日!AH16=0,"",月曜日!AH16)</f>
        <v/>
      </c>
      <c r="AJ15" s="34" t="str">
        <f>IF(月曜日!AI16=0,"",月曜日!AI16)</f>
        <v/>
      </c>
      <c r="AK15" s="34" t="str">
        <f>IF(月曜日!AJ16=0,"",月曜日!AJ16)</f>
        <v/>
      </c>
      <c r="AL15" s="34" t="str">
        <f>IF(月曜日!AK16=0,"",月曜日!AK16)</f>
        <v/>
      </c>
      <c r="AM15" s="34" t="str">
        <f>IF(月曜日!AL16=0,"",月曜日!AL16)</f>
        <v/>
      </c>
      <c r="AN15" s="34" t="str">
        <f>IF(月曜日!AM16=0,"",月曜日!AM16)</f>
        <v/>
      </c>
      <c r="AO15" s="34" t="str">
        <f>IF(月曜日!AN16=0,"",月曜日!AN16)</f>
        <v/>
      </c>
      <c r="AP15" s="34" t="str">
        <f>IF(月曜日!AO16=0,"",月曜日!AO16)</f>
        <v/>
      </c>
      <c r="AQ15" s="34" t="str">
        <f>IF(月曜日!AP16=0,"",月曜日!AP16)</f>
        <v/>
      </c>
      <c r="AR15" s="34" t="str">
        <f>IF(月曜日!AQ16=0,"",月曜日!AQ16)</f>
        <v/>
      </c>
      <c r="AS15" s="34" t="str">
        <f>IF(月曜日!AR16=0,"",月曜日!AR16)</f>
        <v/>
      </c>
      <c r="AT15" s="30" t="str">
        <f>月曜日!AS16</f>
        <v/>
      </c>
      <c r="AU15" s="34" t="str">
        <f>月曜日!AT16</f>
        <v/>
      </c>
      <c r="AV15" s="34" t="str">
        <f>月曜日!AU16</f>
        <v/>
      </c>
    </row>
    <row r="16" spans="1:48">
      <c r="A16" s="40">
        <v>14</v>
      </c>
      <c r="B16" s="40">
        <f>月曜日!A17</f>
        <v>14</v>
      </c>
      <c r="C16" s="30" t="str">
        <f>月曜日!B17</f>
        <v/>
      </c>
      <c r="D16" s="40" t="str">
        <f>月曜日!C17</f>
        <v/>
      </c>
      <c r="E16" s="40" t="str">
        <f>月曜日!D17</f>
        <v/>
      </c>
      <c r="F16" s="34">
        <f>月曜日!E17</f>
        <v>0</v>
      </c>
      <c r="G16" s="34">
        <f>月曜日!F17</f>
        <v>0</v>
      </c>
      <c r="H16" s="34" t="str">
        <f>月曜日!G17</f>
        <v/>
      </c>
      <c r="I16" s="30" t="str">
        <f>月曜日!H17</f>
        <v/>
      </c>
      <c r="J16" s="30" t="str">
        <f>月曜日!I17</f>
        <v/>
      </c>
      <c r="K16" s="34" t="str">
        <f>月曜日!J17</f>
        <v/>
      </c>
      <c r="L16" s="188" t="str">
        <f>月曜日!K17</f>
        <v/>
      </c>
      <c r="M16" s="188" t="str">
        <f>月曜日!L17</f>
        <v/>
      </c>
      <c r="N16" s="34" t="str">
        <f>月曜日!M17</f>
        <v/>
      </c>
      <c r="O16" s="34" t="str">
        <f>月曜日!N17</f>
        <v/>
      </c>
      <c r="P16" s="34" t="str">
        <f>IF(月曜日!O17=0,"",月曜日!O17)</f>
        <v/>
      </c>
      <c r="Q16" s="34" t="str">
        <f>IF(月曜日!P17=0,"",月曜日!P17)</f>
        <v/>
      </c>
      <c r="R16" s="34" t="str">
        <f>IF(月曜日!Q17=0,"",月曜日!Q17)</f>
        <v/>
      </c>
      <c r="S16" s="34" t="str">
        <f>IF(月曜日!R17=0,"",月曜日!R17)</f>
        <v/>
      </c>
      <c r="T16" s="34" t="str">
        <f>IF(月曜日!S17=0,"",月曜日!S17)</f>
        <v/>
      </c>
      <c r="U16" s="34" t="str">
        <f>IF(月曜日!T17=0,"",月曜日!T17)</f>
        <v/>
      </c>
      <c r="V16" s="34" t="str">
        <f>IF(月曜日!U17=0,"",月曜日!U17)</f>
        <v/>
      </c>
      <c r="W16" s="34" t="str">
        <f>IF(月曜日!V17=0,"",月曜日!V17)</f>
        <v/>
      </c>
      <c r="X16" s="34" t="str">
        <f>IF(月曜日!W17=0,"",月曜日!W17)</f>
        <v/>
      </c>
      <c r="Y16" s="34" t="str">
        <f>IF(月曜日!X17=0,"",月曜日!X17)</f>
        <v/>
      </c>
      <c r="Z16" s="34" t="str">
        <f>IF(月曜日!Y17=0,"",月曜日!Y17)</f>
        <v/>
      </c>
      <c r="AA16" s="34" t="str">
        <f>IF(月曜日!Z17=0,"",月曜日!Z17)</f>
        <v/>
      </c>
      <c r="AB16" s="34" t="str">
        <f>IF(月曜日!AA17=0,"",月曜日!AA17)</f>
        <v/>
      </c>
      <c r="AC16" s="34" t="str">
        <f>IF(月曜日!AB17=0,"",月曜日!AB17)</f>
        <v/>
      </c>
      <c r="AD16" s="34" t="str">
        <f>IF(月曜日!AC17=0,"",月曜日!AC17)</f>
        <v/>
      </c>
      <c r="AE16" s="34" t="str">
        <f>IF(月曜日!AD17=0,"",月曜日!AD17)</f>
        <v/>
      </c>
      <c r="AF16" s="34" t="str">
        <f>IF(月曜日!AE17=0,"",月曜日!AE17)</f>
        <v/>
      </c>
      <c r="AG16" s="34" t="str">
        <f>IF(月曜日!AF17=0,"",月曜日!AF17)</f>
        <v/>
      </c>
      <c r="AH16" s="34" t="str">
        <f>IF(月曜日!AG17=0,"",月曜日!AG17)</f>
        <v/>
      </c>
      <c r="AI16" s="34" t="str">
        <f>IF(月曜日!AH17=0,"",月曜日!AH17)</f>
        <v/>
      </c>
      <c r="AJ16" s="34" t="str">
        <f>IF(月曜日!AI17=0,"",月曜日!AI17)</f>
        <v/>
      </c>
      <c r="AK16" s="34" t="str">
        <f>IF(月曜日!AJ17=0,"",月曜日!AJ17)</f>
        <v/>
      </c>
      <c r="AL16" s="34" t="str">
        <f>IF(月曜日!AK17=0,"",月曜日!AK17)</f>
        <v/>
      </c>
      <c r="AM16" s="34" t="str">
        <f>IF(月曜日!AL17=0,"",月曜日!AL17)</f>
        <v/>
      </c>
      <c r="AN16" s="34" t="str">
        <f>IF(月曜日!AM17=0,"",月曜日!AM17)</f>
        <v/>
      </c>
      <c r="AO16" s="34" t="str">
        <f>IF(月曜日!AN17=0,"",月曜日!AN17)</f>
        <v/>
      </c>
      <c r="AP16" s="34" t="str">
        <f>IF(月曜日!AO17=0,"",月曜日!AO17)</f>
        <v/>
      </c>
      <c r="AQ16" s="34" t="str">
        <f>IF(月曜日!AP17=0,"",月曜日!AP17)</f>
        <v/>
      </c>
      <c r="AR16" s="34" t="str">
        <f>IF(月曜日!AQ17=0,"",月曜日!AQ17)</f>
        <v/>
      </c>
      <c r="AS16" s="34" t="str">
        <f>IF(月曜日!AR17=0,"",月曜日!AR17)</f>
        <v/>
      </c>
      <c r="AT16" s="30" t="str">
        <f>月曜日!AS17</f>
        <v/>
      </c>
      <c r="AU16" s="34" t="str">
        <f>月曜日!AT17</f>
        <v/>
      </c>
      <c r="AV16" s="34" t="str">
        <f>月曜日!AU17</f>
        <v/>
      </c>
    </row>
    <row r="17" spans="1:48">
      <c r="A17" s="40">
        <v>15</v>
      </c>
      <c r="B17" s="40">
        <f>月曜日!A18</f>
        <v>15</v>
      </c>
      <c r="C17" s="30" t="str">
        <f>月曜日!B18</f>
        <v/>
      </c>
      <c r="D17" s="40" t="str">
        <f>月曜日!C18</f>
        <v/>
      </c>
      <c r="E17" s="40" t="str">
        <f>月曜日!D18</f>
        <v/>
      </c>
      <c r="F17" s="34">
        <f>月曜日!E18</f>
        <v>0</v>
      </c>
      <c r="G17" s="34">
        <f>月曜日!F18</f>
        <v>0</v>
      </c>
      <c r="H17" s="34" t="str">
        <f>月曜日!G18</f>
        <v/>
      </c>
      <c r="I17" s="30" t="str">
        <f>月曜日!H18</f>
        <v/>
      </c>
      <c r="J17" s="30" t="str">
        <f>月曜日!I18</f>
        <v/>
      </c>
      <c r="K17" s="34" t="str">
        <f>月曜日!J18</f>
        <v/>
      </c>
      <c r="L17" s="188" t="str">
        <f>月曜日!K18</f>
        <v/>
      </c>
      <c r="M17" s="188" t="str">
        <f>月曜日!L18</f>
        <v/>
      </c>
      <c r="N17" s="34" t="str">
        <f>月曜日!M18</f>
        <v/>
      </c>
      <c r="O17" s="34" t="str">
        <f>月曜日!N18</f>
        <v/>
      </c>
      <c r="P17" s="34" t="str">
        <f>IF(月曜日!O18=0,"",月曜日!O18)</f>
        <v/>
      </c>
      <c r="Q17" s="34" t="str">
        <f>IF(月曜日!P18=0,"",月曜日!P18)</f>
        <v/>
      </c>
      <c r="R17" s="34" t="str">
        <f>IF(月曜日!Q18=0,"",月曜日!Q18)</f>
        <v/>
      </c>
      <c r="S17" s="34" t="str">
        <f>IF(月曜日!R18=0,"",月曜日!R18)</f>
        <v/>
      </c>
      <c r="T17" s="34" t="str">
        <f>IF(月曜日!S18=0,"",月曜日!S18)</f>
        <v/>
      </c>
      <c r="U17" s="34" t="str">
        <f>IF(月曜日!T18=0,"",月曜日!T18)</f>
        <v/>
      </c>
      <c r="V17" s="34" t="str">
        <f>IF(月曜日!U18=0,"",月曜日!U18)</f>
        <v/>
      </c>
      <c r="W17" s="34" t="str">
        <f>IF(月曜日!V18=0,"",月曜日!V18)</f>
        <v/>
      </c>
      <c r="X17" s="34" t="str">
        <f>IF(月曜日!W18=0,"",月曜日!W18)</f>
        <v/>
      </c>
      <c r="Y17" s="34" t="str">
        <f>IF(月曜日!X18=0,"",月曜日!X18)</f>
        <v/>
      </c>
      <c r="Z17" s="34" t="str">
        <f>IF(月曜日!Y18=0,"",月曜日!Y18)</f>
        <v/>
      </c>
      <c r="AA17" s="34" t="str">
        <f>IF(月曜日!Z18=0,"",月曜日!Z18)</f>
        <v/>
      </c>
      <c r="AB17" s="34" t="str">
        <f>IF(月曜日!AA18=0,"",月曜日!AA18)</f>
        <v/>
      </c>
      <c r="AC17" s="34" t="str">
        <f>IF(月曜日!AB18=0,"",月曜日!AB18)</f>
        <v/>
      </c>
      <c r="AD17" s="34" t="str">
        <f>IF(月曜日!AC18=0,"",月曜日!AC18)</f>
        <v/>
      </c>
      <c r="AE17" s="34" t="str">
        <f>IF(月曜日!AD18=0,"",月曜日!AD18)</f>
        <v/>
      </c>
      <c r="AF17" s="34" t="str">
        <f>IF(月曜日!AE18=0,"",月曜日!AE18)</f>
        <v/>
      </c>
      <c r="AG17" s="34" t="str">
        <f>IF(月曜日!AF18=0,"",月曜日!AF18)</f>
        <v/>
      </c>
      <c r="AH17" s="34" t="str">
        <f>IF(月曜日!AG18=0,"",月曜日!AG18)</f>
        <v/>
      </c>
      <c r="AI17" s="34" t="str">
        <f>IF(月曜日!AH18=0,"",月曜日!AH18)</f>
        <v/>
      </c>
      <c r="AJ17" s="34" t="str">
        <f>IF(月曜日!AI18=0,"",月曜日!AI18)</f>
        <v/>
      </c>
      <c r="AK17" s="34" t="str">
        <f>IF(月曜日!AJ18=0,"",月曜日!AJ18)</f>
        <v/>
      </c>
      <c r="AL17" s="34" t="str">
        <f>IF(月曜日!AK18=0,"",月曜日!AK18)</f>
        <v/>
      </c>
      <c r="AM17" s="34" t="str">
        <f>IF(月曜日!AL18=0,"",月曜日!AL18)</f>
        <v/>
      </c>
      <c r="AN17" s="34" t="str">
        <f>IF(月曜日!AM18=0,"",月曜日!AM18)</f>
        <v/>
      </c>
      <c r="AO17" s="34" t="str">
        <f>IF(月曜日!AN18=0,"",月曜日!AN18)</f>
        <v/>
      </c>
      <c r="AP17" s="34" t="str">
        <f>IF(月曜日!AO18=0,"",月曜日!AO18)</f>
        <v/>
      </c>
      <c r="AQ17" s="34" t="str">
        <f>IF(月曜日!AP18=0,"",月曜日!AP18)</f>
        <v/>
      </c>
      <c r="AR17" s="34" t="str">
        <f>IF(月曜日!AQ18=0,"",月曜日!AQ18)</f>
        <v/>
      </c>
      <c r="AS17" s="34" t="str">
        <f>IF(月曜日!AR18=0,"",月曜日!AR18)</f>
        <v/>
      </c>
      <c r="AT17" s="30" t="str">
        <f>月曜日!AS18</f>
        <v/>
      </c>
      <c r="AU17" s="34" t="str">
        <f>月曜日!AT18</f>
        <v/>
      </c>
      <c r="AV17" s="34" t="str">
        <f>月曜日!AU18</f>
        <v/>
      </c>
    </row>
    <row r="18" spans="1:48">
      <c r="A18" s="40">
        <v>16</v>
      </c>
      <c r="B18" s="40">
        <f>月曜日!A19</f>
        <v>16</v>
      </c>
      <c r="C18" s="30" t="str">
        <f>月曜日!B19</f>
        <v/>
      </c>
      <c r="D18" s="40" t="str">
        <f>月曜日!C19</f>
        <v/>
      </c>
      <c r="E18" s="40" t="str">
        <f>月曜日!D19</f>
        <v/>
      </c>
      <c r="F18" s="34">
        <f>月曜日!E19</f>
        <v>0</v>
      </c>
      <c r="G18" s="34">
        <f>月曜日!F19</f>
        <v>0</v>
      </c>
      <c r="H18" s="34" t="str">
        <f>月曜日!G19</f>
        <v/>
      </c>
      <c r="I18" s="30" t="str">
        <f>月曜日!H19</f>
        <v/>
      </c>
      <c r="J18" s="30" t="str">
        <f>月曜日!I19</f>
        <v/>
      </c>
      <c r="K18" s="34" t="str">
        <f>月曜日!J19</f>
        <v/>
      </c>
      <c r="L18" s="188" t="str">
        <f>月曜日!K19</f>
        <v/>
      </c>
      <c r="M18" s="188" t="str">
        <f>月曜日!L19</f>
        <v/>
      </c>
      <c r="N18" s="34" t="str">
        <f>月曜日!M19</f>
        <v/>
      </c>
      <c r="O18" s="34" t="str">
        <f>月曜日!N19</f>
        <v/>
      </c>
      <c r="P18" s="34" t="str">
        <f>IF(月曜日!O19=0,"",月曜日!O19)</f>
        <v/>
      </c>
      <c r="Q18" s="34" t="str">
        <f>IF(月曜日!P19=0,"",月曜日!P19)</f>
        <v/>
      </c>
      <c r="R18" s="34" t="str">
        <f>IF(月曜日!Q19=0,"",月曜日!Q19)</f>
        <v/>
      </c>
      <c r="S18" s="34" t="str">
        <f>IF(月曜日!R19=0,"",月曜日!R19)</f>
        <v/>
      </c>
      <c r="T18" s="34" t="str">
        <f>IF(月曜日!S19=0,"",月曜日!S19)</f>
        <v/>
      </c>
      <c r="U18" s="34" t="str">
        <f>IF(月曜日!T19=0,"",月曜日!T19)</f>
        <v/>
      </c>
      <c r="V18" s="34" t="str">
        <f>IF(月曜日!U19=0,"",月曜日!U19)</f>
        <v/>
      </c>
      <c r="W18" s="34" t="str">
        <f>IF(月曜日!V19=0,"",月曜日!V19)</f>
        <v/>
      </c>
      <c r="X18" s="34" t="str">
        <f>IF(月曜日!W19=0,"",月曜日!W19)</f>
        <v/>
      </c>
      <c r="Y18" s="34" t="str">
        <f>IF(月曜日!X19=0,"",月曜日!X19)</f>
        <v/>
      </c>
      <c r="Z18" s="34" t="str">
        <f>IF(月曜日!Y19=0,"",月曜日!Y19)</f>
        <v/>
      </c>
      <c r="AA18" s="34" t="str">
        <f>IF(月曜日!Z19=0,"",月曜日!Z19)</f>
        <v/>
      </c>
      <c r="AB18" s="34" t="str">
        <f>IF(月曜日!AA19=0,"",月曜日!AA19)</f>
        <v/>
      </c>
      <c r="AC18" s="34" t="str">
        <f>IF(月曜日!AB19=0,"",月曜日!AB19)</f>
        <v/>
      </c>
      <c r="AD18" s="34" t="str">
        <f>IF(月曜日!AC19=0,"",月曜日!AC19)</f>
        <v/>
      </c>
      <c r="AE18" s="34" t="str">
        <f>IF(月曜日!AD19=0,"",月曜日!AD19)</f>
        <v/>
      </c>
      <c r="AF18" s="34" t="str">
        <f>IF(月曜日!AE19=0,"",月曜日!AE19)</f>
        <v/>
      </c>
      <c r="AG18" s="34" t="str">
        <f>IF(月曜日!AF19=0,"",月曜日!AF19)</f>
        <v/>
      </c>
      <c r="AH18" s="34" t="str">
        <f>IF(月曜日!AG19=0,"",月曜日!AG19)</f>
        <v/>
      </c>
      <c r="AI18" s="34" t="str">
        <f>IF(月曜日!AH19=0,"",月曜日!AH19)</f>
        <v/>
      </c>
      <c r="AJ18" s="34" t="str">
        <f>IF(月曜日!AI19=0,"",月曜日!AI19)</f>
        <v/>
      </c>
      <c r="AK18" s="34" t="str">
        <f>IF(月曜日!AJ19=0,"",月曜日!AJ19)</f>
        <v/>
      </c>
      <c r="AL18" s="34" t="str">
        <f>IF(月曜日!AK19=0,"",月曜日!AK19)</f>
        <v/>
      </c>
      <c r="AM18" s="34" t="str">
        <f>IF(月曜日!AL19=0,"",月曜日!AL19)</f>
        <v/>
      </c>
      <c r="AN18" s="34" t="str">
        <f>IF(月曜日!AM19=0,"",月曜日!AM19)</f>
        <v/>
      </c>
      <c r="AO18" s="34" t="str">
        <f>IF(月曜日!AN19=0,"",月曜日!AN19)</f>
        <v/>
      </c>
      <c r="AP18" s="34" t="str">
        <f>IF(月曜日!AO19=0,"",月曜日!AO19)</f>
        <v/>
      </c>
      <c r="AQ18" s="34" t="str">
        <f>IF(月曜日!AP19=0,"",月曜日!AP19)</f>
        <v/>
      </c>
      <c r="AR18" s="34" t="str">
        <f>IF(月曜日!AQ19=0,"",月曜日!AQ19)</f>
        <v/>
      </c>
      <c r="AS18" s="34" t="str">
        <f>IF(月曜日!AR19=0,"",月曜日!AR19)</f>
        <v/>
      </c>
      <c r="AT18" s="30" t="str">
        <f>月曜日!AS19</f>
        <v/>
      </c>
      <c r="AU18" s="34" t="str">
        <f>月曜日!AT19</f>
        <v/>
      </c>
      <c r="AV18" s="34" t="str">
        <f>月曜日!AU19</f>
        <v/>
      </c>
    </row>
    <row r="19" spans="1:48">
      <c r="A19" s="40">
        <v>17</v>
      </c>
      <c r="B19" s="40">
        <f>月曜日!A20</f>
        <v>17</v>
      </c>
      <c r="C19" s="30" t="str">
        <f>月曜日!B20</f>
        <v/>
      </c>
      <c r="D19" s="40" t="str">
        <f>月曜日!C20</f>
        <v/>
      </c>
      <c r="E19" s="40" t="str">
        <f>月曜日!D20</f>
        <v/>
      </c>
      <c r="F19" s="34">
        <f>月曜日!E20</f>
        <v>0</v>
      </c>
      <c r="G19" s="34">
        <f>月曜日!F20</f>
        <v>0</v>
      </c>
      <c r="H19" s="34" t="str">
        <f>月曜日!G20</f>
        <v/>
      </c>
      <c r="I19" s="30" t="str">
        <f>月曜日!H20</f>
        <v/>
      </c>
      <c r="J19" s="30" t="str">
        <f>月曜日!I20</f>
        <v/>
      </c>
      <c r="K19" s="34" t="str">
        <f>月曜日!J20</f>
        <v/>
      </c>
      <c r="L19" s="188" t="str">
        <f>月曜日!K20</f>
        <v/>
      </c>
      <c r="M19" s="188" t="str">
        <f>月曜日!L20</f>
        <v/>
      </c>
      <c r="N19" s="34" t="str">
        <f>月曜日!M20</f>
        <v/>
      </c>
      <c r="O19" s="34" t="str">
        <f>月曜日!N20</f>
        <v/>
      </c>
      <c r="P19" s="34" t="str">
        <f>IF(月曜日!O20=0,"",月曜日!O20)</f>
        <v/>
      </c>
      <c r="Q19" s="34" t="str">
        <f>IF(月曜日!P20=0,"",月曜日!P20)</f>
        <v/>
      </c>
      <c r="R19" s="34" t="str">
        <f>IF(月曜日!Q20=0,"",月曜日!Q20)</f>
        <v/>
      </c>
      <c r="S19" s="34" t="str">
        <f>IF(月曜日!R20=0,"",月曜日!R20)</f>
        <v/>
      </c>
      <c r="T19" s="34" t="str">
        <f>IF(月曜日!S20=0,"",月曜日!S20)</f>
        <v/>
      </c>
      <c r="U19" s="34" t="str">
        <f>IF(月曜日!T20=0,"",月曜日!T20)</f>
        <v/>
      </c>
      <c r="V19" s="34" t="str">
        <f>IF(月曜日!U20=0,"",月曜日!U20)</f>
        <v/>
      </c>
      <c r="W19" s="34" t="str">
        <f>IF(月曜日!V20=0,"",月曜日!V20)</f>
        <v/>
      </c>
      <c r="X19" s="34" t="str">
        <f>IF(月曜日!W20=0,"",月曜日!W20)</f>
        <v/>
      </c>
      <c r="Y19" s="34" t="str">
        <f>IF(月曜日!X20=0,"",月曜日!X20)</f>
        <v/>
      </c>
      <c r="Z19" s="34" t="str">
        <f>IF(月曜日!Y20=0,"",月曜日!Y20)</f>
        <v/>
      </c>
      <c r="AA19" s="34" t="str">
        <f>IF(月曜日!Z20=0,"",月曜日!Z20)</f>
        <v/>
      </c>
      <c r="AB19" s="34" t="str">
        <f>IF(月曜日!AA20=0,"",月曜日!AA20)</f>
        <v/>
      </c>
      <c r="AC19" s="34" t="str">
        <f>IF(月曜日!AB20=0,"",月曜日!AB20)</f>
        <v/>
      </c>
      <c r="AD19" s="34" t="str">
        <f>IF(月曜日!AC20=0,"",月曜日!AC20)</f>
        <v/>
      </c>
      <c r="AE19" s="34" t="str">
        <f>IF(月曜日!AD20=0,"",月曜日!AD20)</f>
        <v/>
      </c>
      <c r="AF19" s="34" t="str">
        <f>IF(月曜日!AE20=0,"",月曜日!AE20)</f>
        <v/>
      </c>
      <c r="AG19" s="34" t="str">
        <f>IF(月曜日!AF20=0,"",月曜日!AF20)</f>
        <v/>
      </c>
      <c r="AH19" s="34" t="str">
        <f>IF(月曜日!AG20=0,"",月曜日!AG20)</f>
        <v/>
      </c>
      <c r="AI19" s="34" t="str">
        <f>IF(月曜日!AH20=0,"",月曜日!AH20)</f>
        <v/>
      </c>
      <c r="AJ19" s="34" t="str">
        <f>IF(月曜日!AI20=0,"",月曜日!AI20)</f>
        <v/>
      </c>
      <c r="AK19" s="34" t="str">
        <f>IF(月曜日!AJ20=0,"",月曜日!AJ20)</f>
        <v/>
      </c>
      <c r="AL19" s="34" t="str">
        <f>IF(月曜日!AK20=0,"",月曜日!AK20)</f>
        <v/>
      </c>
      <c r="AM19" s="34" t="str">
        <f>IF(月曜日!AL20=0,"",月曜日!AL20)</f>
        <v/>
      </c>
      <c r="AN19" s="34" t="str">
        <f>IF(月曜日!AM20=0,"",月曜日!AM20)</f>
        <v/>
      </c>
      <c r="AO19" s="34" t="str">
        <f>IF(月曜日!AN20=0,"",月曜日!AN20)</f>
        <v/>
      </c>
      <c r="AP19" s="34" t="str">
        <f>IF(月曜日!AO20=0,"",月曜日!AO20)</f>
        <v/>
      </c>
      <c r="AQ19" s="34" t="str">
        <f>IF(月曜日!AP20=0,"",月曜日!AP20)</f>
        <v/>
      </c>
      <c r="AR19" s="34" t="str">
        <f>IF(月曜日!AQ20=0,"",月曜日!AQ20)</f>
        <v/>
      </c>
      <c r="AS19" s="34" t="str">
        <f>IF(月曜日!AR20=0,"",月曜日!AR20)</f>
        <v/>
      </c>
      <c r="AT19" s="30" t="str">
        <f>月曜日!AS20</f>
        <v/>
      </c>
      <c r="AU19" s="34" t="str">
        <f>月曜日!AT20</f>
        <v/>
      </c>
      <c r="AV19" s="34" t="str">
        <f>月曜日!AU20</f>
        <v/>
      </c>
    </row>
    <row r="20" spans="1:48">
      <c r="A20" s="40">
        <v>18</v>
      </c>
      <c r="B20" s="40">
        <f>月曜日!A21</f>
        <v>18</v>
      </c>
      <c r="C20" s="30">
        <f>月曜日!B21</f>
        <v>0</v>
      </c>
      <c r="D20" s="40">
        <f>月曜日!C21</f>
        <v>0</v>
      </c>
      <c r="E20" s="40" t="str">
        <f>月曜日!D21</f>
        <v/>
      </c>
      <c r="F20" s="34">
        <f>月曜日!E21</f>
        <v>0</v>
      </c>
      <c r="G20" s="34">
        <f>月曜日!F21</f>
        <v>0</v>
      </c>
      <c r="H20" s="34" t="str">
        <f>月曜日!G21</f>
        <v/>
      </c>
      <c r="I20" s="30" t="str">
        <f>月曜日!H21</f>
        <v/>
      </c>
      <c r="J20" s="30" t="str">
        <f>月曜日!I21</f>
        <v/>
      </c>
      <c r="K20" s="34" t="str">
        <f>月曜日!J21</f>
        <v/>
      </c>
      <c r="L20" s="188" t="str">
        <f>月曜日!K21</f>
        <v/>
      </c>
      <c r="M20" s="188" t="str">
        <f>月曜日!L21</f>
        <v/>
      </c>
      <c r="N20" s="34" t="str">
        <f>月曜日!M21</f>
        <v/>
      </c>
      <c r="O20" s="34" t="str">
        <f>月曜日!N21</f>
        <v/>
      </c>
      <c r="P20" s="34" t="str">
        <f>IF(月曜日!O21=0,"",月曜日!O21)</f>
        <v/>
      </c>
      <c r="Q20" s="34" t="str">
        <f>IF(月曜日!P21=0,"",月曜日!P21)</f>
        <v/>
      </c>
      <c r="R20" s="34" t="str">
        <f>IF(月曜日!Q21=0,"",月曜日!Q21)</f>
        <v/>
      </c>
      <c r="S20" s="34" t="str">
        <f>IF(月曜日!R21=0,"",月曜日!R21)</f>
        <v/>
      </c>
      <c r="T20" s="34" t="str">
        <f>IF(月曜日!S21=0,"",月曜日!S21)</f>
        <v/>
      </c>
      <c r="U20" s="34" t="str">
        <f>IF(月曜日!T21=0,"",月曜日!T21)</f>
        <v/>
      </c>
      <c r="V20" s="34" t="str">
        <f>IF(月曜日!U21=0,"",月曜日!U21)</f>
        <v/>
      </c>
      <c r="W20" s="34" t="str">
        <f>IF(月曜日!V21=0,"",月曜日!V21)</f>
        <v/>
      </c>
      <c r="X20" s="34" t="str">
        <f>IF(月曜日!W21=0,"",月曜日!W21)</f>
        <v/>
      </c>
      <c r="Y20" s="34" t="str">
        <f>IF(月曜日!X21=0,"",月曜日!X21)</f>
        <v/>
      </c>
      <c r="Z20" s="34" t="str">
        <f>IF(月曜日!Y21=0,"",月曜日!Y21)</f>
        <v/>
      </c>
      <c r="AA20" s="34" t="str">
        <f>IF(月曜日!Z21=0,"",月曜日!Z21)</f>
        <v/>
      </c>
      <c r="AB20" s="34" t="str">
        <f>IF(月曜日!AA21=0,"",月曜日!AA21)</f>
        <v/>
      </c>
      <c r="AC20" s="34" t="str">
        <f>IF(月曜日!AB21=0,"",月曜日!AB21)</f>
        <v/>
      </c>
      <c r="AD20" s="34" t="str">
        <f>IF(月曜日!AC21=0,"",月曜日!AC21)</f>
        <v/>
      </c>
      <c r="AE20" s="34" t="str">
        <f>IF(月曜日!AD21=0,"",月曜日!AD21)</f>
        <v/>
      </c>
      <c r="AF20" s="34" t="str">
        <f>IF(月曜日!AE21=0,"",月曜日!AE21)</f>
        <v/>
      </c>
      <c r="AG20" s="34" t="str">
        <f>IF(月曜日!AF21=0,"",月曜日!AF21)</f>
        <v/>
      </c>
      <c r="AH20" s="34" t="str">
        <f>IF(月曜日!AG21=0,"",月曜日!AG21)</f>
        <v/>
      </c>
      <c r="AI20" s="34" t="str">
        <f>IF(月曜日!AH21=0,"",月曜日!AH21)</f>
        <v/>
      </c>
      <c r="AJ20" s="34" t="str">
        <f>IF(月曜日!AI21=0,"",月曜日!AI21)</f>
        <v/>
      </c>
      <c r="AK20" s="34" t="str">
        <f>IF(月曜日!AJ21=0,"",月曜日!AJ21)</f>
        <v/>
      </c>
      <c r="AL20" s="34" t="str">
        <f>IF(月曜日!AK21=0,"",月曜日!AK21)</f>
        <v/>
      </c>
      <c r="AM20" s="34" t="str">
        <f>IF(月曜日!AL21=0,"",月曜日!AL21)</f>
        <v/>
      </c>
      <c r="AN20" s="34" t="str">
        <f>IF(月曜日!AM21=0,"",月曜日!AM21)</f>
        <v/>
      </c>
      <c r="AO20" s="34" t="str">
        <f>IF(月曜日!AN21=0,"",月曜日!AN21)</f>
        <v/>
      </c>
      <c r="AP20" s="34" t="str">
        <f>IF(月曜日!AO21=0,"",月曜日!AO21)</f>
        <v/>
      </c>
      <c r="AQ20" s="34" t="str">
        <f>IF(月曜日!AP21=0,"",月曜日!AP21)</f>
        <v/>
      </c>
      <c r="AR20" s="34" t="str">
        <f>IF(月曜日!AQ21=0,"",月曜日!AQ21)</f>
        <v/>
      </c>
      <c r="AS20" s="34" t="str">
        <f>IF(月曜日!AR21=0,"",月曜日!AR21)</f>
        <v/>
      </c>
      <c r="AT20" s="30" t="str">
        <f>月曜日!AS21</f>
        <v/>
      </c>
      <c r="AU20" s="34">
        <f>月曜日!AT21</f>
        <v>0</v>
      </c>
      <c r="AV20" s="34">
        <f>月曜日!AU21</f>
        <v>0</v>
      </c>
    </row>
    <row r="21" spans="1:48">
      <c r="A21" s="40">
        <v>19</v>
      </c>
      <c r="B21" s="40">
        <f>月曜日!A22</f>
        <v>19</v>
      </c>
      <c r="C21" s="30">
        <f>月曜日!B22</f>
        <v>0</v>
      </c>
      <c r="D21" s="40">
        <f>月曜日!C22</f>
        <v>0</v>
      </c>
      <c r="E21" s="40" t="str">
        <f>月曜日!D22</f>
        <v/>
      </c>
      <c r="F21" s="34">
        <f>月曜日!E22</f>
        <v>0</v>
      </c>
      <c r="G21" s="34">
        <f>月曜日!F22</f>
        <v>0</v>
      </c>
      <c r="H21" s="34" t="str">
        <f>月曜日!G22</f>
        <v/>
      </c>
      <c r="I21" s="30" t="str">
        <f>月曜日!H22</f>
        <v/>
      </c>
      <c r="J21" s="30" t="str">
        <f>月曜日!I22</f>
        <v/>
      </c>
      <c r="K21" s="34" t="str">
        <f>月曜日!J22</f>
        <v/>
      </c>
      <c r="L21" s="188" t="str">
        <f>月曜日!K22</f>
        <v/>
      </c>
      <c r="M21" s="188" t="str">
        <f>月曜日!L22</f>
        <v/>
      </c>
      <c r="N21" s="34" t="str">
        <f>月曜日!M22</f>
        <v/>
      </c>
      <c r="O21" s="34" t="str">
        <f>月曜日!N22</f>
        <v/>
      </c>
      <c r="P21" s="34" t="str">
        <f>IF(月曜日!O22=0,"",月曜日!O22)</f>
        <v/>
      </c>
      <c r="Q21" s="34" t="str">
        <f>IF(月曜日!P22=0,"",月曜日!P22)</f>
        <v/>
      </c>
      <c r="R21" s="34" t="str">
        <f>IF(月曜日!Q22=0,"",月曜日!Q22)</f>
        <v/>
      </c>
      <c r="S21" s="34" t="str">
        <f>IF(月曜日!R22=0,"",月曜日!R22)</f>
        <v/>
      </c>
      <c r="T21" s="34" t="str">
        <f>IF(月曜日!S22=0,"",月曜日!S22)</f>
        <v/>
      </c>
      <c r="U21" s="34" t="str">
        <f>IF(月曜日!T22=0,"",月曜日!T22)</f>
        <v/>
      </c>
      <c r="V21" s="34" t="str">
        <f>IF(月曜日!U22=0,"",月曜日!U22)</f>
        <v/>
      </c>
      <c r="W21" s="34" t="str">
        <f>IF(月曜日!V22=0,"",月曜日!V22)</f>
        <v/>
      </c>
      <c r="X21" s="34" t="str">
        <f>IF(月曜日!W22=0,"",月曜日!W22)</f>
        <v/>
      </c>
      <c r="Y21" s="34" t="str">
        <f>IF(月曜日!X22=0,"",月曜日!X22)</f>
        <v/>
      </c>
      <c r="Z21" s="34" t="str">
        <f>IF(月曜日!Y22=0,"",月曜日!Y22)</f>
        <v/>
      </c>
      <c r="AA21" s="34" t="str">
        <f>IF(月曜日!Z22=0,"",月曜日!Z22)</f>
        <v/>
      </c>
      <c r="AB21" s="34" t="str">
        <f>IF(月曜日!AA22=0,"",月曜日!AA22)</f>
        <v/>
      </c>
      <c r="AC21" s="34" t="str">
        <f>IF(月曜日!AB22=0,"",月曜日!AB22)</f>
        <v/>
      </c>
      <c r="AD21" s="34" t="str">
        <f>IF(月曜日!AC22=0,"",月曜日!AC22)</f>
        <v/>
      </c>
      <c r="AE21" s="34" t="str">
        <f>IF(月曜日!AD22=0,"",月曜日!AD22)</f>
        <v/>
      </c>
      <c r="AF21" s="34" t="str">
        <f>IF(月曜日!AE22=0,"",月曜日!AE22)</f>
        <v/>
      </c>
      <c r="AG21" s="34" t="str">
        <f>IF(月曜日!AF22=0,"",月曜日!AF22)</f>
        <v/>
      </c>
      <c r="AH21" s="34" t="str">
        <f>IF(月曜日!AG22=0,"",月曜日!AG22)</f>
        <v/>
      </c>
      <c r="AI21" s="34" t="str">
        <f>IF(月曜日!AH22=0,"",月曜日!AH22)</f>
        <v/>
      </c>
      <c r="AJ21" s="34" t="str">
        <f>IF(月曜日!AI22=0,"",月曜日!AI22)</f>
        <v/>
      </c>
      <c r="AK21" s="34" t="str">
        <f>IF(月曜日!AJ22=0,"",月曜日!AJ22)</f>
        <v/>
      </c>
      <c r="AL21" s="34" t="str">
        <f>IF(月曜日!AK22=0,"",月曜日!AK22)</f>
        <v/>
      </c>
      <c r="AM21" s="34" t="str">
        <f>IF(月曜日!AL22=0,"",月曜日!AL22)</f>
        <v/>
      </c>
      <c r="AN21" s="34" t="str">
        <f>IF(月曜日!AM22=0,"",月曜日!AM22)</f>
        <v/>
      </c>
      <c r="AO21" s="34" t="str">
        <f>IF(月曜日!AN22=0,"",月曜日!AN22)</f>
        <v/>
      </c>
      <c r="AP21" s="34" t="str">
        <f>IF(月曜日!AO22=0,"",月曜日!AO22)</f>
        <v/>
      </c>
      <c r="AQ21" s="34" t="str">
        <f>IF(月曜日!AP22=0,"",月曜日!AP22)</f>
        <v/>
      </c>
      <c r="AR21" s="34" t="str">
        <f>IF(月曜日!AQ22=0,"",月曜日!AQ22)</f>
        <v/>
      </c>
      <c r="AS21" s="34" t="str">
        <f>IF(月曜日!AR22=0,"",月曜日!AR22)</f>
        <v/>
      </c>
      <c r="AT21" s="30" t="str">
        <f>月曜日!AS22</f>
        <v/>
      </c>
      <c r="AU21" s="34">
        <f>月曜日!AT22</f>
        <v>0</v>
      </c>
      <c r="AV21" s="34">
        <f>月曜日!AU22</f>
        <v>0</v>
      </c>
    </row>
    <row r="22" spans="1:48">
      <c r="A22" s="40">
        <v>20</v>
      </c>
      <c r="B22" s="40">
        <f>月曜日!A23</f>
        <v>20</v>
      </c>
      <c r="C22" s="30">
        <f>月曜日!B23</f>
        <v>0</v>
      </c>
      <c r="D22" s="40">
        <f>月曜日!C23</f>
        <v>0</v>
      </c>
      <c r="E22" s="40" t="str">
        <f>月曜日!D23</f>
        <v/>
      </c>
      <c r="F22" s="34">
        <f>月曜日!E23</f>
        <v>0</v>
      </c>
      <c r="G22" s="34">
        <f>月曜日!F23</f>
        <v>0</v>
      </c>
      <c r="H22" s="34" t="str">
        <f>月曜日!G23</f>
        <v/>
      </c>
      <c r="I22" s="30" t="str">
        <f>月曜日!H23</f>
        <v/>
      </c>
      <c r="J22" s="30" t="str">
        <f>月曜日!I23</f>
        <v/>
      </c>
      <c r="K22" s="34" t="str">
        <f>月曜日!J23</f>
        <v/>
      </c>
      <c r="L22" s="188" t="str">
        <f>月曜日!K23</f>
        <v/>
      </c>
      <c r="M22" s="188" t="str">
        <f>月曜日!L23</f>
        <v/>
      </c>
      <c r="N22" s="34" t="str">
        <f>月曜日!M23</f>
        <v/>
      </c>
      <c r="O22" s="34" t="str">
        <f>月曜日!N23</f>
        <v/>
      </c>
      <c r="P22" s="34" t="str">
        <f>IF(月曜日!O23=0,"",月曜日!O23)</f>
        <v/>
      </c>
      <c r="Q22" s="34" t="str">
        <f>IF(月曜日!P23=0,"",月曜日!P23)</f>
        <v/>
      </c>
      <c r="R22" s="34" t="str">
        <f>IF(月曜日!Q23=0,"",月曜日!Q23)</f>
        <v/>
      </c>
      <c r="S22" s="34" t="str">
        <f>IF(月曜日!R23=0,"",月曜日!R23)</f>
        <v/>
      </c>
      <c r="T22" s="34" t="str">
        <f>IF(月曜日!S23=0,"",月曜日!S23)</f>
        <v/>
      </c>
      <c r="U22" s="34" t="str">
        <f>IF(月曜日!T23=0,"",月曜日!T23)</f>
        <v/>
      </c>
      <c r="V22" s="34" t="str">
        <f>IF(月曜日!U23=0,"",月曜日!U23)</f>
        <v/>
      </c>
      <c r="W22" s="34" t="str">
        <f>IF(月曜日!V23=0,"",月曜日!V23)</f>
        <v/>
      </c>
      <c r="X22" s="34" t="str">
        <f>IF(月曜日!W23=0,"",月曜日!W23)</f>
        <v/>
      </c>
      <c r="Y22" s="34" t="str">
        <f>IF(月曜日!X23=0,"",月曜日!X23)</f>
        <v/>
      </c>
      <c r="Z22" s="34" t="str">
        <f>IF(月曜日!Y23=0,"",月曜日!Y23)</f>
        <v/>
      </c>
      <c r="AA22" s="34" t="str">
        <f>IF(月曜日!Z23=0,"",月曜日!Z23)</f>
        <v/>
      </c>
      <c r="AB22" s="34" t="str">
        <f>IF(月曜日!AA23=0,"",月曜日!AA23)</f>
        <v/>
      </c>
      <c r="AC22" s="34" t="str">
        <f>IF(月曜日!AB23=0,"",月曜日!AB23)</f>
        <v/>
      </c>
      <c r="AD22" s="34" t="str">
        <f>IF(月曜日!AC23=0,"",月曜日!AC23)</f>
        <v/>
      </c>
      <c r="AE22" s="34" t="str">
        <f>IF(月曜日!AD23=0,"",月曜日!AD23)</f>
        <v/>
      </c>
      <c r="AF22" s="34" t="str">
        <f>IF(月曜日!AE23=0,"",月曜日!AE23)</f>
        <v/>
      </c>
      <c r="AG22" s="34" t="str">
        <f>IF(月曜日!AF23=0,"",月曜日!AF23)</f>
        <v/>
      </c>
      <c r="AH22" s="34" t="str">
        <f>IF(月曜日!AG23=0,"",月曜日!AG23)</f>
        <v/>
      </c>
      <c r="AI22" s="34" t="str">
        <f>IF(月曜日!AH23=0,"",月曜日!AH23)</f>
        <v/>
      </c>
      <c r="AJ22" s="34" t="str">
        <f>IF(月曜日!AI23=0,"",月曜日!AI23)</f>
        <v/>
      </c>
      <c r="AK22" s="34" t="str">
        <f>IF(月曜日!AJ23=0,"",月曜日!AJ23)</f>
        <v/>
      </c>
      <c r="AL22" s="34" t="str">
        <f>IF(月曜日!AK23=0,"",月曜日!AK23)</f>
        <v/>
      </c>
      <c r="AM22" s="34" t="str">
        <f>IF(月曜日!AL23=0,"",月曜日!AL23)</f>
        <v/>
      </c>
      <c r="AN22" s="34" t="str">
        <f>IF(月曜日!AM23=0,"",月曜日!AM23)</f>
        <v/>
      </c>
      <c r="AO22" s="34" t="str">
        <f>IF(月曜日!AN23=0,"",月曜日!AN23)</f>
        <v/>
      </c>
      <c r="AP22" s="34" t="str">
        <f>IF(月曜日!AO23=0,"",月曜日!AO23)</f>
        <v/>
      </c>
      <c r="AQ22" s="34" t="str">
        <f>IF(月曜日!AP23=0,"",月曜日!AP23)</f>
        <v/>
      </c>
      <c r="AR22" s="34" t="str">
        <f>IF(月曜日!AQ23=0,"",月曜日!AQ23)</f>
        <v/>
      </c>
      <c r="AS22" s="34" t="str">
        <f>IF(月曜日!AR23=0,"",月曜日!AR23)</f>
        <v/>
      </c>
      <c r="AT22" s="30" t="str">
        <f>月曜日!AS23</f>
        <v/>
      </c>
      <c r="AU22" s="34">
        <f>月曜日!AT23</f>
        <v>0</v>
      </c>
      <c r="AV22" s="34">
        <f>月曜日!AU23</f>
        <v>0</v>
      </c>
    </row>
    <row r="23" spans="1:48">
      <c r="A23" s="40">
        <v>21</v>
      </c>
      <c r="B23" s="40"/>
      <c r="C23" s="30"/>
      <c r="D23" s="40"/>
      <c r="E23" s="40"/>
      <c r="F23" s="34"/>
      <c r="G23" s="34"/>
      <c r="H23" s="34"/>
      <c r="I23" s="30"/>
      <c r="J23" s="30"/>
      <c r="K23" s="34"/>
      <c r="L23" s="188"/>
      <c r="M23" s="188"/>
      <c r="N23" s="34"/>
      <c r="O23" s="34"/>
      <c r="P23" s="34" t="str">
        <f>IF(月曜日!O24=0,"",月曜日!O24)</f>
        <v/>
      </c>
      <c r="Q23" s="34" t="str">
        <f>IF(月曜日!P24=0,"",月曜日!P24)</f>
        <v/>
      </c>
      <c r="R23" s="34" t="str">
        <f>IF(月曜日!Q24=0,"",月曜日!Q24)</f>
        <v/>
      </c>
      <c r="S23" s="34" t="str">
        <f>IF(月曜日!R24=0,"",月曜日!R24)</f>
        <v/>
      </c>
      <c r="T23" s="34" t="str">
        <f>IF(月曜日!S24=0,"",月曜日!S24)</f>
        <v/>
      </c>
      <c r="U23" s="34" t="str">
        <f>IF(月曜日!T24=0,"",月曜日!T24)</f>
        <v/>
      </c>
      <c r="V23" s="34" t="str">
        <f>IF(月曜日!U24=0,"",月曜日!U24)</f>
        <v/>
      </c>
      <c r="W23" s="34" t="str">
        <f>IF(月曜日!V24=0,"",月曜日!V24)</f>
        <v/>
      </c>
      <c r="X23" s="34" t="str">
        <f>IF(月曜日!W24=0,"",月曜日!W24)</f>
        <v/>
      </c>
      <c r="Y23" s="34" t="str">
        <f>IF(月曜日!X24=0,"",月曜日!X24)</f>
        <v/>
      </c>
      <c r="Z23" s="34" t="str">
        <f>IF(月曜日!Y24=0,"",月曜日!Y24)</f>
        <v/>
      </c>
      <c r="AA23" s="34" t="str">
        <f>IF(月曜日!Z24=0,"",月曜日!Z24)</f>
        <v/>
      </c>
      <c r="AB23" s="34" t="str">
        <f>IF(月曜日!AA24=0,"",月曜日!AA24)</f>
        <v/>
      </c>
      <c r="AC23" s="34" t="str">
        <f>IF(月曜日!AB24=0,"",月曜日!AB24)</f>
        <v/>
      </c>
      <c r="AD23" s="34" t="str">
        <f>IF(月曜日!AC24=0,"",月曜日!AC24)</f>
        <v/>
      </c>
      <c r="AE23" s="34" t="str">
        <f>IF(月曜日!AD24=0,"",月曜日!AD24)</f>
        <v/>
      </c>
      <c r="AF23" s="34" t="str">
        <f>IF(月曜日!AE24=0,"",月曜日!AE24)</f>
        <v/>
      </c>
      <c r="AG23" s="34" t="str">
        <f>IF(月曜日!AF24=0,"",月曜日!AF24)</f>
        <v/>
      </c>
      <c r="AH23" s="34" t="str">
        <f>IF(月曜日!AG24=0,"",月曜日!AG24)</f>
        <v/>
      </c>
      <c r="AI23" s="34" t="str">
        <f>IF(月曜日!AH24=0,"",月曜日!AH24)</f>
        <v/>
      </c>
      <c r="AJ23" s="34" t="str">
        <f>IF(月曜日!AI24=0,"",月曜日!AI24)</f>
        <v/>
      </c>
      <c r="AK23" s="34" t="str">
        <f>IF(月曜日!AJ24=0,"",月曜日!AJ24)</f>
        <v/>
      </c>
      <c r="AL23" s="34" t="str">
        <f>IF(月曜日!AK24=0,"",月曜日!AK24)</f>
        <v/>
      </c>
      <c r="AM23" s="34" t="str">
        <f>IF(月曜日!AL24=0,"",月曜日!AL24)</f>
        <v/>
      </c>
      <c r="AN23" s="34" t="str">
        <f>IF(月曜日!AM24=0,"",月曜日!AM24)</f>
        <v/>
      </c>
      <c r="AO23" s="34" t="str">
        <f>IF(月曜日!AN24=0,"",月曜日!AN24)</f>
        <v/>
      </c>
      <c r="AP23" s="34" t="str">
        <f>IF(月曜日!AO24=0,"",月曜日!AO24)</f>
        <v/>
      </c>
      <c r="AQ23" s="34" t="str">
        <f>IF(月曜日!AP24=0,"",月曜日!AP24)</f>
        <v/>
      </c>
      <c r="AR23" s="34" t="str">
        <f>IF(月曜日!AQ24=0,"",月曜日!AQ24)</f>
        <v/>
      </c>
      <c r="AS23" s="34" t="str">
        <f>IF(月曜日!AR24=0,"",月曜日!AR24)</f>
        <v/>
      </c>
      <c r="AT23" s="30"/>
      <c r="AU23" s="34"/>
      <c r="AV23" s="34"/>
    </row>
    <row r="24" spans="1:48">
      <c r="A24" s="40">
        <v>22</v>
      </c>
      <c r="B24" s="40"/>
      <c r="C24" s="30"/>
      <c r="D24" s="40"/>
      <c r="E24" s="40"/>
      <c r="F24" s="34"/>
      <c r="G24" s="34"/>
      <c r="H24" s="34"/>
      <c r="I24" s="30"/>
      <c r="J24" s="30"/>
      <c r="K24" s="34"/>
      <c r="L24" s="188"/>
      <c r="M24" s="188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0"/>
      <c r="AU24" s="34"/>
      <c r="AV24" s="34"/>
    </row>
    <row r="25" spans="1:48">
      <c r="A25" s="40">
        <v>23</v>
      </c>
      <c r="B25" s="40">
        <f>月曜日!A26</f>
        <v>0</v>
      </c>
      <c r="C25" s="30" t="str">
        <f>月曜日!B26</f>
        <v/>
      </c>
      <c r="D25" s="40" t="str">
        <f>月曜日!C26</f>
        <v/>
      </c>
      <c r="E25" s="40" t="str">
        <f>月曜日!D26</f>
        <v/>
      </c>
      <c r="F25" s="34" t="str">
        <f>月曜日!E26</f>
        <v/>
      </c>
      <c r="G25" s="34" t="str">
        <f>月曜日!F26</f>
        <v/>
      </c>
      <c r="H25" s="34" t="str">
        <f>月曜日!G26</f>
        <v/>
      </c>
      <c r="I25" s="30" t="str">
        <f>月曜日!H26</f>
        <v/>
      </c>
      <c r="J25" s="30" t="str">
        <f>月曜日!I26</f>
        <v/>
      </c>
      <c r="K25" s="34">
        <f>月曜日!J26</f>
        <v>0</v>
      </c>
      <c r="L25" s="188" t="str">
        <f>月曜日!K26</f>
        <v/>
      </c>
      <c r="M25" s="188">
        <f>月曜日!L26</f>
        <v>0</v>
      </c>
      <c r="N25" s="34" t="str">
        <f>月曜日!M26</f>
        <v/>
      </c>
      <c r="O25" s="34" t="str">
        <f>月曜日!N26</f>
        <v/>
      </c>
      <c r="P25" s="34" t="str">
        <f>IF(月曜日!O26=0,"",月曜日!O26)</f>
        <v/>
      </c>
      <c r="Q25" s="34" t="str">
        <f>IF(月曜日!P26=0,"",月曜日!P26)</f>
        <v/>
      </c>
      <c r="R25" s="34" t="str">
        <f>IF(月曜日!Q26=0,"",月曜日!Q26)</f>
        <v/>
      </c>
      <c r="S25" s="34" t="str">
        <f>IF(月曜日!R26=0,"",月曜日!R26)</f>
        <v/>
      </c>
      <c r="T25" s="34" t="str">
        <f>IF(月曜日!S26=0,"",月曜日!S26)</f>
        <v/>
      </c>
      <c r="U25" s="34" t="str">
        <f>IF(月曜日!T26=0,"",月曜日!T26)</f>
        <v/>
      </c>
      <c r="V25" s="34" t="str">
        <f>IF(月曜日!U26=0,"",月曜日!U26)</f>
        <v/>
      </c>
      <c r="W25" s="34" t="str">
        <f>IF(月曜日!V26=0,"",月曜日!V26)</f>
        <v/>
      </c>
      <c r="X25" s="34" t="str">
        <f>IF(月曜日!W26=0,"",月曜日!W26)</f>
        <v/>
      </c>
      <c r="Y25" s="34" t="str">
        <f>IF(月曜日!X26=0,"",月曜日!X26)</f>
        <v/>
      </c>
      <c r="Z25" s="34" t="str">
        <f>IF(月曜日!Y26=0,"",月曜日!Y26)</f>
        <v/>
      </c>
      <c r="AA25" s="34" t="str">
        <f>IF(月曜日!Z26=0,"",月曜日!Z26)</f>
        <v/>
      </c>
      <c r="AB25" s="34" t="str">
        <f>IF(月曜日!AA26=0,"",月曜日!AA26)</f>
        <v/>
      </c>
      <c r="AC25" s="34" t="str">
        <f>IF(月曜日!AB26=0,"",月曜日!AB26)</f>
        <v/>
      </c>
      <c r="AD25" s="34" t="str">
        <f>IF(月曜日!AC26=0,"",月曜日!AC26)</f>
        <v/>
      </c>
      <c r="AE25" s="34" t="str">
        <f>IF(月曜日!AD26=0,"",月曜日!AD26)</f>
        <v/>
      </c>
      <c r="AF25" s="34" t="str">
        <f>IF(月曜日!AE26=0,"",月曜日!AE26)</f>
        <v/>
      </c>
      <c r="AG25" s="34" t="str">
        <f>IF(月曜日!AF26=0,"",月曜日!AF26)</f>
        <v/>
      </c>
      <c r="AH25" s="34" t="str">
        <f>IF(月曜日!AG26=0,"",月曜日!AG26)</f>
        <v/>
      </c>
      <c r="AI25" s="34" t="str">
        <f>IF(月曜日!AH26=0,"",月曜日!AH26)</f>
        <v/>
      </c>
      <c r="AJ25" s="34" t="str">
        <f>IF(月曜日!AI26=0,"",月曜日!AI26)</f>
        <v/>
      </c>
      <c r="AK25" s="34" t="str">
        <f>IF(月曜日!AJ26=0,"",月曜日!AJ26)</f>
        <v/>
      </c>
      <c r="AL25" s="34" t="str">
        <f>IF(月曜日!AK26=0,"",月曜日!AK26)</f>
        <v/>
      </c>
      <c r="AM25" s="34" t="str">
        <f>IF(月曜日!AL26=0,"",月曜日!AL26)</f>
        <v/>
      </c>
      <c r="AN25" s="34" t="str">
        <f>IF(月曜日!AM26=0,"",月曜日!AM26)</f>
        <v/>
      </c>
      <c r="AO25" s="34" t="str">
        <f>IF(月曜日!AN26=0,"",月曜日!AN26)</f>
        <v/>
      </c>
      <c r="AP25" s="34" t="str">
        <f>IF(月曜日!AO26=0,"",月曜日!AO26)</f>
        <v/>
      </c>
      <c r="AQ25" s="34" t="str">
        <f>IF(月曜日!AP26=0,"",月曜日!AP26)</f>
        <v/>
      </c>
      <c r="AR25" s="34" t="str">
        <f>IF(月曜日!AQ26=0,"",月曜日!AQ26)</f>
        <v/>
      </c>
      <c r="AS25" s="34" t="str">
        <f>IF(月曜日!AR26=0,"",月曜日!AR26)</f>
        <v/>
      </c>
      <c r="AT25" s="30" t="str">
        <f>月曜日!AS26</f>
        <v/>
      </c>
      <c r="AU25" s="34" t="str">
        <f>月曜日!AT26</f>
        <v/>
      </c>
      <c r="AV25" s="34" t="str">
        <f>月曜日!AU26</f>
        <v/>
      </c>
    </row>
    <row r="26" spans="1:48">
      <c r="A26" s="40">
        <v>24</v>
      </c>
      <c r="B26" s="40">
        <f>月曜日!A27</f>
        <v>0</v>
      </c>
      <c r="C26" s="30" t="str">
        <f>月曜日!B27</f>
        <v/>
      </c>
      <c r="D26" s="40" t="str">
        <f>月曜日!C27</f>
        <v/>
      </c>
      <c r="E26" s="40" t="str">
        <f>月曜日!D27</f>
        <v/>
      </c>
      <c r="F26" s="34" t="str">
        <f>月曜日!E27</f>
        <v/>
      </c>
      <c r="G26" s="34" t="str">
        <f>月曜日!F27</f>
        <v/>
      </c>
      <c r="H26" s="34" t="str">
        <f>月曜日!G27</f>
        <v/>
      </c>
      <c r="I26" s="30" t="str">
        <f>月曜日!H27</f>
        <v/>
      </c>
      <c r="J26" s="30" t="str">
        <f>月曜日!I27</f>
        <v/>
      </c>
      <c r="K26" s="34">
        <f>月曜日!J27</f>
        <v>0</v>
      </c>
      <c r="L26" s="188" t="str">
        <f>月曜日!K27</f>
        <v/>
      </c>
      <c r="M26" s="188">
        <f>月曜日!L27</f>
        <v>0</v>
      </c>
      <c r="N26" s="34" t="str">
        <f>月曜日!M27</f>
        <v/>
      </c>
      <c r="O26" s="34" t="str">
        <f>月曜日!N27</f>
        <v/>
      </c>
      <c r="P26" s="34" t="str">
        <f>IF(月曜日!O27=0,"",月曜日!O27)</f>
        <v/>
      </c>
      <c r="Q26" s="34" t="str">
        <f>IF(月曜日!P27=0,"",月曜日!P27)</f>
        <v/>
      </c>
      <c r="R26" s="34" t="str">
        <f>IF(月曜日!Q27=0,"",月曜日!Q27)</f>
        <v/>
      </c>
      <c r="S26" s="34" t="str">
        <f>IF(月曜日!R27=0,"",月曜日!R27)</f>
        <v/>
      </c>
      <c r="T26" s="34" t="str">
        <f>IF(月曜日!S27=0,"",月曜日!S27)</f>
        <v/>
      </c>
      <c r="U26" s="34" t="str">
        <f>IF(月曜日!T27=0,"",月曜日!T27)</f>
        <v/>
      </c>
      <c r="V26" s="34" t="str">
        <f>IF(月曜日!U27=0,"",月曜日!U27)</f>
        <v/>
      </c>
      <c r="W26" s="34" t="str">
        <f>IF(月曜日!V27=0,"",月曜日!V27)</f>
        <v/>
      </c>
      <c r="X26" s="34" t="str">
        <f>IF(月曜日!W27=0,"",月曜日!W27)</f>
        <v/>
      </c>
      <c r="Y26" s="34" t="str">
        <f>IF(月曜日!X27=0,"",月曜日!X27)</f>
        <v/>
      </c>
      <c r="Z26" s="34" t="str">
        <f>IF(月曜日!Y27=0,"",月曜日!Y27)</f>
        <v/>
      </c>
      <c r="AA26" s="34" t="str">
        <f>IF(月曜日!Z27=0,"",月曜日!Z27)</f>
        <v/>
      </c>
      <c r="AB26" s="34" t="str">
        <f>IF(月曜日!AA27=0,"",月曜日!AA27)</f>
        <v/>
      </c>
      <c r="AC26" s="34" t="str">
        <f>IF(月曜日!AB27=0,"",月曜日!AB27)</f>
        <v/>
      </c>
      <c r="AD26" s="34" t="str">
        <f>IF(月曜日!AC27=0,"",月曜日!AC27)</f>
        <v/>
      </c>
      <c r="AE26" s="34" t="str">
        <f>IF(月曜日!AD27=0,"",月曜日!AD27)</f>
        <v/>
      </c>
      <c r="AF26" s="34" t="str">
        <f>IF(月曜日!AE27=0,"",月曜日!AE27)</f>
        <v/>
      </c>
      <c r="AG26" s="34" t="str">
        <f>IF(月曜日!AF27=0,"",月曜日!AF27)</f>
        <v/>
      </c>
      <c r="AH26" s="34" t="str">
        <f>IF(月曜日!AG27=0,"",月曜日!AG27)</f>
        <v/>
      </c>
      <c r="AI26" s="34" t="str">
        <f>IF(月曜日!AH27=0,"",月曜日!AH27)</f>
        <v/>
      </c>
      <c r="AJ26" s="34" t="str">
        <f>IF(月曜日!AI27=0,"",月曜日!AI27)</f>
        <v/>
      </c>
      <c r="AK26" s="34" t="str">
        <f>IF(月曜日!AJ27=0,"",月曜日!AJ27)</f>
        <v/>
      </c>
      <c r="AL26" s="34" t="str">
        <f>IF(月曜日!AK27=0,"",月曜日!AK27)</f>
        <v/>
      </c>
      <c r="AM26" s="34" t="str">
        <f>IF(月曜日!AL27=0,"",月曜日!AL27)</f>
        <v/>
      </c>
      <c r="AN26" s="34" t="str">
        <f>IF(月曜日!AM27=0,"",月曜日!AM27)</f>
        <v/>
      </c>
      <c r="AO26" s="34" t="str">
        <f>IF(月曜日!AN27=0,"",月曜日!AN27)</f>
        <v/>
      </c>
      <c r="AP26" s="34" t="str">
        <f>IF(月曜日!AO27=0,"",月曜日!AO27)</f>
        <v/>
      </c>
      <c r="AQ26" s="34" t="str">
        <f>IF(月曜日!AP27=0,"",月曜日!AP27)</f>
        <v/>
      </c>
      <c r="AR26" s="34" t="str">
        <f>IF(月曜日!AQ27=0,"",月曜日!AQ27)</f>
        <v/>
      </c>
      <c r="AS26" s="34" t="str">
        <f>IF(月曜日!AR27=0,"",月曜日!AR27)</f>
        <v/>
      </c>
      <c r="AT26" s="30" t="str">
        <f>月曜日!AS27</f>
        <v/>
      </c>
      <c r="AU26" s="34" t="str">
        <f>月曜日!AT27</f>
        <v/>
      </c>
      <c r="AV26" s="34" t="str">
        <f>月曜日!AU27</f>
        <v/>
      </c>
    </row>
    <row r="27" spans="1:48">
      <c r="A27" s="40">
        <v>25</v>
      </c>
      <c r="B27" s="40">
        <f>月曜日!A28</f>
        <v>0</v>
      </c>
      <c r="C27" s="30" t="str">
        <f>月曜日!B28</f>
        <v/>
      </c>
      <c r="D27" s="40" t="str">
        <f>月曜日!C28</f>
        <v/>
      </c>
      <c r="E27" s="40" t="str">
        <f>月曜日!D28</f>
        <v/>
      </c>
      <c r="F27" s="34" t="str">
        <f>月曜日!E28</f>
        <v/>
      </c>
      <c r="G27" s="34" t="str">
        <f>月曜日!F28</f>
        <v/>
      </c>
      <c r="H27" s="34" t="str">
        <f>月曜日!G28</f>
        <v/>
      </c>
      <c r="I27" s="30" t="str">
        <f>月曜日!H28</f>
        <v/>
      </c>
      <c r="J27" s="30" t="str">
        <f>月曜日!I28</f>
        <v/>
      </c>
      <c r="K27" s="34">
        <f>月曜日!J28</f>
        <v>0</v>
      </c>
      <c r="L27" s="188" t="str">
        <f>月曜日!K28</f>
        <v/>
      </c>
      <c r="M27" s="188">
        <f>月曜日!L28</f>
        <v>0</v>
      </c>
      <c r="N27" s="34" t="str">
        <f>月曜日!M28</f>
        <v/>
      </c>
      <c r="O27" s="34" t="str">
        <f>月曜日!N28</f>
        <v/>
      </c>
      <c r="P27" s="34" t="str">
        <f>IF(月曜日!O28=0,"",月曜日!O28)</f>
        <v/>
      </c>
      <c r="Q27" s="34" t="str">
        <f>IF(月曜日!P28=0,"",月曜日!P28)</f>
        <v/>
      </c>
      <c r="R27" s="34" t="str">
        <f>IF(月曜日!Q28=0,"",月曜日!Q28)</f>
        <v/>
      </c>
      <c r="S27" s="34" t="str">
        <f>IF(月曜日!R28=0,"",月曜日!R28)</f>
        <v/>
      </c>
      <c r="T27" s="34" t="str">
        <f>IF(月曜日!S28=0,"",月曜日!S28)</f>
        <v/>
      </c>
      <c r="U27" s="34" t="str">
        <f>IF(月曜日!T28=0,"",月曜日!T28)</f>
        <v/>
      </c>
      <c r="V27" s="34" t="str">
        <f>IF(月曜日!U28=0,"",月曜日!U28)</f>
        <v/>
      </c>
      <c r="W27" s="34" t="str">
        <f>IF(月曜日!V28=0,"",月曜日!V28)</f>
        <v/>
      </c>
      <c r="X27" s="34" t="str">
        <f>IF(月曜日!W28=0,"",月曜日!W28)</f>
        <v/>
      </c>
      <c r="Y27" s="34" t="str">
        <f>IF(月曜日!X28=0,"",月曜日!X28)</f>
        <v/>
      </c>
      <c r="Z27" s="34" t="str">
        <f>IF(月曜日!Y28=0,"",月曜日!Y28)</f>
        <v/>
      </c>
      <c r="AA27" s="34" t="str">
        <f>IF(月曜日!Z28=0,"",月曜日!Z28)</f>
        <v/>
      </c>
      <c r="AB27" s="34" t="str">
        <f>IF(月曜日!AA28=0,"",月曜日!AA28)</f>
        <v/>
      </c>
      <c r="AC27" s="34" t="str">
        <f>IF(月曜日!AB28=0,"",月曜日!AB28)</f>
        <v/>
      </c>
      <c r="AD27" s="34" t="str">
        <f>IF(月曜日!AC28=0,"",月曜日!AC28)</f>
        <v/>
      </c>
      <c r="AE27" s="34" t="str">
        <f>IF(月曜日!AD28=0,"",月曜日!AD28)</f>
        <v/>
      </c>
      <c r="AF27" s="34" t="str">
        <f>IF(月曜日!AE28=0,"",月曜日!AE28)</f>
        <v/>
      </c>
      <c r="AG27" s="34" t="str">
        <f>IF(月曜日!AF28=0,"",月曜日!AF28)</f>
        <v/>
      </c>
      <c r="AH27" s="34" t="str">
        <f>IF(月曜日!AG28=0,"",月曜日!AG28)</f>
        <v/>
      </c>
      <c r="AI27" s="34" t="str">
        <f>IF(月曜日!AH28=0,"",月曜日!AH28)</f>
        <v/>
      </c>
      <c r="AJ27" s="34" t="str">
        <f>IF(月曜日!AI28=0,"",月曜日!AI28)</f>
        <v/>
      </c>
      <c r="AK27" s="34" t="str">
        <f>IF(月曜日!AJ28=0,"",月曜日!AJ28)</f>
        <v/>
      </c>
      <c r="AL27" s="34" t="str">
        <f>IF(月曜日!AK28=0,"",月曜日!AK28)</f>
        <v/>
      </c>
      <c r="AM27" s="34" t="str">
        <f>IF(月曜日!AL28=0,"",月曜日!AL28)</f>
        <v/>
      </c>
      <c r="AN27" s="34" t="str">
        <f>IF(月曜日!AM28=0,"",月曜日!AM28)</f>
        <v/>
      </c>
      <c r="AO27" s="34" t="str">
        <f>IF(月曜日!AN28=0,"",月曜日!AN28)</f>
        <v/>
      </c>
      <c r="AP27" s="34" t="str">
        <f>IF(月曜日!AO28=0,"",月曜日!AO28)</f>
        <v/>
      </c>
      <c r="AQ27" s="34" t="str">
        <f>IF(月曜日!AP28=0,"",月曜日!AP28)</f>
        <v/>
      </c>
      <c r="AR27" s="34" t="str">
        <f>IF(月曜日!AQ28=0,"",月曜日!AQ28)</f>
        <v/>
      </c>
      <c r="AS27" s="34" t="str">
        <f>IF(月曜日!AR28=0,"",月曜日!AR28)</f>
        <v/>
      </c>
      <c r="AT27" s="30" t="str">
        <f>月曜日!AS28</f>
        <v/>
      </c>
      <c r="AU27" s="34" t="str">
        <f>月曜日!AT28</f>
        <v/>
      </c>
      <c r="AV27" s="34" t="str">
        <f>月曜日!AU28</f>
        <v/>
      </c>
    </row>
    <row r="28" spans="1:48">
      <c r="A28" s="40">
        <v>26</v>
      </c>
      <c r="B28" s="40">
        <f>月曜日!A29</f>
        <v>0</v>
      </c>
      <c r="C28" s="30" t="str">
        <f>月曜日!B29</f>
        <v/>
      </c>
      <c r="D28" s="40" t="str">
        <f>月曜日!C29</f>
        <v/>
      </c>
      <c r="E28" s="40" t="str">
        <f>月曜日!D29</f>
        <v/>
      </c>
      <c r="F28" s="34" t="str">
        <f>月曜日!E29</f>
        <v/>
      </c>
      <c r="G28" s="34" t="str">
        <f>月曜日!F29</f>
        <v/>
      </c>
      <c r="H28" s="34" t="str">
        <f>月曜日!G29</f>
        <v/>
      </c>
      <c r="I28" s="30" t="str">
        <f>月曜日!H29</f>
        <v/>
      </c>
      <c r="J28" s="30" t="str">
        <f>月曜日!I29</f>
        <v/>
      </c>
      <c r="K28" s="34">
        <f>月曜日!J29</f>
        <v>0</v>
      </c>
      <c r="L28" s="188" t="str">
        <f>月曜日!K29</f>
        <v/>
      </c>
      <c r="M28" s="188">
        <f>月曜日!L29</f>
        <v>0</v>
      </c>
      <c r="N28" s="34" t="str">
        <f>月曜日!M29</f>
        <v/>
      </c>
      <c r="O28" s="34" t="str">
        <f>月曜日!N29</f>
        <v/>
      </c>
      <c r="P28" s="34" t="str">
        <f>IF(月曜日!O29=0,"",月曜日!O29)</f>
        <v/>
      </c>
      <c r="Q28" s="34" t="str">
        <f>IF(月曜日!P29=0,"",月曜日!P29)</f>
        <v/>
      </c>
      <c r="R28" s="34" t="str">
        <f>IF(月曜日!Q29=0,"",月曜日!Q29)</f>
        <v/>
      </c>
      <c r="S28" s="34" t="str">
        <f>IF(月曜日!R29=0,"",月曜日!R29)</f>
        <v/>
      </c>
      <c r="T28" s="34" t="str">
        <f>IF(月曜日!S29=0,"",月曜日!S29)</f>
        <v/>
      </c>
      <c r="U28" s="34" t="str">
        <f>IF(月曜日!T29=0,"",月曜日!T29)</f>
        <v/>
      </c>
      <c r="V28" s="34" t="str">
        <f>IF(月曜日!U29=0,"",月曜日!U29)</f>
        <v/>
      </c>
      <c r="W28" s="34" t="str">
        <f>IF(月曜日!V29=0,"",月曜日!V29)</f>
        <v/>
      </c>
      <c r="X28" s="34" t="str">
        <f>IF(月曜日!W29=0,"",月曜日!W29)</f>
        <v/>
      </c>
      <c r="Y28" s="34" t="str">
        <f>IF(月曜日!X29=0,"",月曜日!X29)</f>
        <v/>
      </c>
      <c r="Z28" s="34" t="str">
        <f>IF(月曜日!Y29=0,"",月曜日!Y29)</f>
        <v/>
      </c>
      <c r="AA28" s="34" t="str">
        <f>IF(月曜日!Z29=0,"",月曜日!Z29)</f>
        <v/>
      </c>
      <c r="AB28" s="34" t="str">
        <f>IF(月曜日!AA29=0,"",月曜日!AA29)</f>
        <v/>
      </c>
      <c r="AC28" s="34" t="str">
        <f>IF(月曜日!AB29=0,"",月曜日!AB29)</f>
        <v/>
      </c>
      <c r="AD28" s="34" t="str">
        <f>IF(月曜日!AC29=0,"",月曜日!AC29)</f>
        <v/>
      </c>
      <c r="AE28" s="34" t="str">
        <f>IF(月曜日!AD29=0,"",月曜日!AD29)</f>
        <v/>
      </c>
      <c r="AF28" s="34" t="str">
        <f>IF(月曜日!AE29=0,"",月曜日!AE29)</f>
        <v/>
      </c>
      <c r="AG28" s="34" t="str">
        <f>IF(月曜日!AF29=0,"",月曜日!AF29)</f>
        <v/>
      </c>
      <c r="AH28" s="34" t="str">
        <f>IF(月曜日!AG29=0,"",月曜日!AG29)</f>
        <v/>
      </c>
      <c r="AI28" s="34" t="str">
        <f>IF(月曜日!AH29=0,"",月曜日!AH29)</f>
        <v/>
      </c>
      <c r="AJ28" s="34" t="str">
        <f>IF(月曜日!AI29=0,"",月曜日!AI29)</f>
        <v/>
      </c>
      <c r="AK28" s="34" t="str">
        <f>IF(月曜日!AJ29=0,"",月曜日!AJ29)</f>
        <v/>
      </c>
      <c r="AL28" s="34" t="str">
        <f>IF(月曜日!AK29=0,"",月曜日!AK29)</f>
        <v/>
      </c>
      <c r="AM28" s="34" t="str">
        <f>IF(月曜日!AL29=0,"",月曜日!AL29)</f>
        <v/>
      </c>
      <c r="AN28" s="34" t="str">
        <f>IF(月曜日!AM29=0,"",月曜日!AM29)</f>
        <v/>
      </c>
      <c r="AO28" s="34" t="str">
        <f>IF(月曜日!AN29=0,"",月曜日!AN29)</f>
        <v/>
      </c>
      <c r="AP28" s="34" t="str">
        <f>IF(月曜日!AO29=0,"",月曜日!AO29)</f>
        <v/>
      </c>
      <c r="AQ28" s="34" t="str">
        <f>IF(月曜日!AP29=0,"",月曜日!AP29)</f>
        <v/>
      </c>
      <c r="AR28" s="34" t="str">
        <f>IF(月曜日!AQ29=0,"",月曜日!AQ29)</f>
        <v/>
      </c>
      <c r="AS28" s="34" t="str">
        <f>IF(月曜日!AR29=0,"",月曜日!AR29)</f>
        <v/>
      </c>
      <c r="AT28" s="30" t="str">
        <f>月曜日!AS29</f>
        <v/>
      </c>
      <c r="AU28" s="34" t="str">
        <f>月曜日!AT29</f>
        <v/>
      </c>
      <c r="AV28" s="34" t="str">
        <f>月曜日!AU29</f>
        <v/>
      </c>
    </row>
    <row r="29" spans="1:48">
      <c r="A29" s="40">
        <v>27</v>
      </c>
      <c r="B29" s="40">
        <f>月曜日!A30</f>
        <v>0</v>
      </c>
      <c r="C29" s="30" t="str">
        <f>月曜日!B30</f>
        <v/>
      </c>
      <c r="D29" s="40" t="str">
        <f>月曜日!C30</f>
        <v/>
      </c>
      <c r="E29" s="40" t="str">
        <f>月曜日!D30</f>
        <v/>
      </c>
      <c r="F29" s="34" t="str">
        <f>月曜日!E30</f>
        <v/>
      </c>
      <c r="G29" s="34" t="str">
        <f>月曜日!F30</f>
        <v/>
      </c>
      <c r="H29" s="34" t="str">
        <f>月曜日!G30</f>
        <v/>
      </c>
      <c r="I29" s="30" t="str">
        <f>月曜日!H30</f>
        <v/>
      </c>
      <c r="J29" s="30" t="str">
        <f>月曜日!I30</f>
        <v/>
      </c>
      <c r="K29" s="34">
        <f>月曜日!J30</f>
        <v>0</v>
      </c>
      <c r="L29" s="188" t="str">
        <f>月曜日!K30</f>
        <v/>
      </c>
      <c r="M29" s="188">
        <f>月曜日!L30</f>
        <v>0</v>
      </c>
      <c r="N29" s="34" t="str">
        <f>月曜日!M30</f>
        <v/>
      </c>
      <c r="O29" s="34" t="str">
        <f>月曜日!N30</f>
        <v/>
      </c>
      <c r="P29" s="34" t="str">
        <f>IF(月曜日!O30=0,"",月曜日!O30)</f>
        <v/>
      </c>
      <c r="Q29" s="34" t="str">
        <f>IF(月曜日!P30=0,"",月曜日!P30)</f>
        <v/>
      </c>
      <c r="R29" s="34" t="str">
        <f>IF(月曜日!Q30=0,"",月曜日!Q30)</f>
        <v/>
      </c>
      <c r="S29" s="34" t="str">
        <f>IF(月曜日!R30=0,"",月曜日!R30)</f>
        <v/>
      </c>
      <c r="T29" s="34" t="str">
        <f>IF(月曜日!S30=0,"",月曜日!S30)</f>
        <v/>
      </c>
      <c r="U29" s="34" t="str">
        <f>IF(月曜日!T30=0,"",月曜日!T30)</f>
        <v/>
      </c>
      <c r="V29" s="34" t="str">
        <f>IF(月曜日!U30=0,"",月曜日!U30)</f>
        <v/>
      </c>
      <c r="W29" s="34" t="str">
        <f>IF(月曜日!V30=0,"",月曜日!V30)</f>
        <v/>
      </c>
      <c r="X29" s="34" t="str">
        <f>IF(月曜日!W30=0,"",月曜日!W30)</f>
        <v/>
      </c>
      <c r="Y29" s="34" t="str">
        <f>IF(月曜日!X30=0,"",月曜日!X30)</f>
        <v/>
      </c>
      <c r="Z29" s="34" t="str">
        <f>IF(月曜日!Y30=0,"",月曜日!Y30)</f>
        <v/>
      </c>
      <c r="AA29" s="34" t="str">
        <f>IF(月曜日!Z30=0,"",月曜日!Z30)</f>
        <v/>
      </c>
      <c r="AB29" s="34" t="str">
        <f>IF(月曜日!AA30=0,"",月曜日!AA30)</f>
        <v/>
      </c>
      <c r="AC29" s="34" t="str">
        <f>IF(月曜日!AB30=0,"",月曜日!AB30)</f>
        <v/>
      </c>
      <c r="AD29" s="34" t="str">
        <f>IF(月曜日!AC30=0,"",月曜日!AC30)</f>
        <v/>
      </c>
      <c r="AE29" s="34" t="str">
        <f>IF(月曜日!AD30=0,"",月曜日!AD30)</f>
        <v/>
      </c>
      <c r="AF29" s="34" t="str">
        <f>IF(月曜日!AE30=0,"",月曜日!AE30)</f>
        <v/>
      </c>
      <c r="AG29" s="34" t="str">
        <f>IF(月曜日!AF30=0,"",月曜日!AF30)</f>
        <v/>
      </c>
      <c r="AH29" s="34" t="str">
        <f>IF(月曜日!AG30=0,"",月曜日!AG30)</f>
        <v/>
      </c>
      <c r="AI29" s="34" t="str">
        <f>IF(月曜日!AH30=0,"",月曜日!AH30)</f>
        <v/>
      </c>
      <c r="AJ29" s="34" t="str">
        <f>IF(月曜日!AI30=0,"",月曜日!AI30)</f>
        <v/>
      </c>
      <c r="AK29" s="34" t="str">
        <f>IF(月曜日!AJ30=0,"",月曜日!AJ30)</f>
        <v/>
      </c>
      <c r="AL29" s="34" t="str">
        <f>IF(月曜日!AK30=0,"",月曜日!AK30)</f>
        <v/>
      </c>
      <c r="AM29" s="34" t="str">
        <f>IF(月曜日!AL30=0,"",月曜日!AL30)</f>
        <v/>
      </c>
      <c r="AN29" s="34" t="str">
        <f>IF(月曜日!AM30=0,"",月曜日!AM30)</f>
        <v/>
      </c>
      <c r="AO29" s="34" t="str">
        <f>IF(月曜日!AN30=0,"",月曜日!AN30)</f>
        <v/>
      </c>
      <c r="AP29" s="34" t="str">
        <f>IF(月曜日!AO30=0,"",月曜日!AO30)</f>
        <v/>
      </c>
      <c r="AQ29" s="34" t="str">
        <f>IF(月曜日!AP30=0,"",月曜日!AP30)</f>
        <v/>
      </c>
      <c r="AR29" s="34" t="str">
        <f>IF(月曜日!AQ30=0,"",月曜日!AQ30)</f>
        <v/>
      </c>
      <c r="AS29" s="34" t="str">
        <f>IF(月曜日!AR30=0,"",月曜日!AR30)</f>
        <v/>
      </c>
      <c r="AT29" s="30" t="str">
        <f>月曜日!AS30</f>
        <v/>
      </c>
      <c r="AU29" s="34" t="str">
        <f>月曜日!AT30</f>
        <v/>
      </c>
      <c r="AV29" s="34" t="str">
        <f>月曜日!AU30</f>
        <v/>
      </c>
    </row>
    <row r="30" spans="1:48">
      <c r="A30" s="40">
        <v>28</v>
      </c>
      <c r="B30" s="40">
        <f>月曜日!A31</f>
        <v>0</v>
      </c>
      <c r="C30" s="30" t="str">
        <f>月曜日!B31</f>
        <v/>
      </c>
      <c r="D30" s="40" t="str">
        <f>月曜日!C31</f>
        <v/>
      </c>
      <c r="E30" s="40" t="str">
        <f>月曜日!D31</f>
        <v/>
      </c>
      <c r="F30" s="34" t="str">
        <f>月曜日!E31</f>
        <v/>
      </c>
      <c r="G30" s="34" t="str">
        <f>月曜日!F31</f>
        <v/>
      </c>
      <c r="H30" s="34" t="str">
        <f>月曜日!G31</f>
        <v/>
      </c>
      <c r="I30" s="30" t="str">
        <f>月曜日!H31</f>
        <v/>
      </c>
      <c r="J30" s="30" t="str">
        <f>月曜日!I31</f>
        <v/>
      </c>
      <c r="K30" s="34">
        <f>月曜日!J31</f>
        <v>0</v>
      </c>
      <c r="L30" s="188" t="str">
        <f>月曜日!K31</f>
        <v/>
      </c>
      <c r="M30" s="188">
        <f>月曜日!L31</f>
        <v>0</v>
      </c>
      <c r="N30" s="34" t="str">
        <f>月曜日!M31</f>
        <v/>
      </c>
      <c r="O30" s="34" t="str">
        <f>月曜日!N31</f>
        <v/>
      </c>
      <c r="P30" s="34" t="str">
        <f>IF(月曜日!O31=0,"",月曜日!O31)</f>
        <v/>
      </c>
      <c r="Q30" s="34" t="str">
        <f>IF(月曜日!P31=0,"",月曜日!P31)</f>
        <v/>
      </c>
      <c r="R30" s="34" t="str">
        <f>IF(月曜日!Q31=0,"",月曜日!Q31)</f>
        <v/>
      </c>
      <c r="S30" s="34" t="str">
        <f>IF(月曜日!R31=0,"",月曜日!R31)</f>
        <v/>
      </c>
      <c r="T30" s="34" t="str">
        <f>IF(月曜日!S31=0,"",月曜日!S31)</f>
        <v/>
      </c>
      <c r="U30" s="34" t="str">
        <f>IF(月曜日!T31=0,"",月曜日!T31)</f>
        <v/>
      </c>
      <c r="V30" s="34" t="str">
        <f>IF(月曜日!U31=0,"",月曜日!U31)</f>
        <v/>
      </c>
      <c r="W30" s="34" t="str">
        <f>IF(月曜日!V31=0,"",月曜日!V31)</f>
        <v/>
      </c>
      <c r="X30" s="34" t="str">
        <f>IF(月曜日!W31=0,"",月曜日!W31)</f>
        <v/>
      </c>
      <c r="Y30" s="34" t="str">
        <f>IF(月曜日!X31=0,"",月曜日!X31)</f>
        <v/>
      </c>
      <c r="Z30" s="34" t="str">
        <f>IF(月曜日!Y31=0,"",月曜日!Y31)</f>
        <v/>
      </c>
      <c r="AA30" s="34" t="str">
        <f>IF(月曜日!Z31=0,"",月曜日!Z31)</f>
        <v/>
      </c>
      <c r="AB30" s="34" t="str">
        <f>IF(月曜日!AA31=0,"",月曜日!AA31)</f>
        <v/>
      </c>
      <c r="AC30" s="34" t="str">
        <f>IF(月曜日!AB31=0,"",月曜日!AB31)</f>
        <v/>
      </c>
      <c r="AD30" s="34" t="str">
        <f>IF(月曜日!AC31=0,"",月曜日!AC31)</f>
        <v/>
      </c>
      <c r="AE30" s="34" t="str">
        <f>IF(月曜日!AD31=0,"",月曜日!AD31)</f>
        <v/>
      </c>
      <c r="AF30" s="34" t="str">
        <f>IF(月曜日!AE31=0,"",月曜日!AE31)</f>
        <v/>
      </c>
      <c r="AG30" s="34" t="str">
        <f>IF(月曜日!AF31=0,"",月曜日!AF31)</f>
        <v/>
      </c>
      <c r="AH30" s="34" t="str">
        <f>IF(月曜日!AG31=0,"",月曜日!AG31)</f>
        <v/>
      </c>
      <c r="AI30" s="34" t="str">
        <f>IF(月曜日!AH31=0,"",月曜日!AH31)</f>
        <v/>
      </c>
      <c r="AJ30" s="34" t="str">
        <f>IF(月曜日!AI31=0,"",月曜日!AI31)</f>
        <v/>
      </c>
      <c r="AK30" s="34" t="str">
        <f>IF(月曜日!AJ31=0,"",月曜日!AJ31)</f>
        <v/>
      </c>
      <c r="AL30" s="34" t="str">
        <f>IF(月曜日!AK31=0,"",月曜日!AK31)</f>
        <v/>
      </c>
      <c r="AM30" s="34" t="str">
        <f>IF(月曜日!AL31=0,"",月曜日!AL31)</f>
        <v/>
      </c>
      <c r="AN30" s="34" t="str">
        <f>IF(月曜日!AM31=0,"",月曜日!AM31)</f>
        <v/>
      </c>
      <c r="AO30" s="34" t="str">
        <f>IF(月曜日!AN31=0,"",月曜日!AN31)</f>
        <v/>
      </c>
      <c r="AP30" s="34" t="str">
        <f>IF(月曜日!AO31=0,"",月曜日!AO31)</f>
        <v/>
      </c>
      <c r="AQ30" s="34" t="str">
        <f>IF(月曜日!AP31=0,"",月曜日!AP31)</f>
        <v/>
      </c>
      <c r="AR30" s="34" t="str">
        <f>IF(月曜日!AQ31=0,"",月曜日!AQ31)</f>
        <v/>
      </c>
      <c r="AS30" s="34" t="str">
        <f>IF(月曜日!AR31=0,"",月曜日!AR31)</f>
        <v/>
      </c>
      <c r="AT30" s="30" t="str">
        <f>月曜日!AS31</f>
        <v/>
      </c>
      <c r="AU30" s="34" t="str">
        <f>月曜日!AT31</f>
        <v/>
      </c>
      <c r="AV30" s="34" t="str">
        <f>月曜日!AU31</f>
        <v/>
      </c>
    </row>
    <row r="31" spans="1:48">
      <c r="A31" s="40">
        <v>29</v>
      </c>
      <c r="B31" s="40">
        <f>月曜日!A32</f>
        <v>0</v>
      </c>
      <c r="C31" s="30" t="str">
        <f>月曜日!B32</f>
        <v/>
      </c>
      <c r="D31" s="40" t="str">
        <f>月曜日!C32</f>
        <v/>
      </c>
      <c r="E31" s="40" t="str">
        <f>月曜日!D32</f>
        <v/>
      </c>
      <c r="F31" s="34" t="str">
        <f>月曜日!E32</f>
        <v/>
      </c>
      <c r="G31" s="34" t="str">
        <f>月曜日!F32</f>
        <v/>
      </c>
      <c r="H31" s="34" t="str">
        <f>月曜日!G32</f>
        <v/>
      </c>
      <c r="I31" s="30" t="str">
        <f>月曜日!H32</f>
        <v/>
      </c>
      <c r="J31" s="30" t="str">
        <f>月曜日!I32</f>
        <v/>
      </c>
      <c r="K31" s="34">
        <f>月曜日!J32</f>
        <v>0</v>
      </c>
      <c r="L31" s="188" t="str">
        <f>月曜日!K32</f>
        <v/>
      </c>
      <c r="M31" s="188">
        <f>月曜日!L32</f>
        <v>0</v>
      </c>
      <c r="N31" s="34" t="str">
        <f>月曜日!M32</f>
        <v/>
      </c>
      <c r="O31" s="34" t="str">
        <f>月曜日!N32</f>
        <v/>
      </c>
      <c r="P31" s="34" t="str">
        <f>IF(月曜日!O32=0,"",月曜日!O32)</f>
        <v/>
      </c>
      <c r="Q31" s="34" t="str">
        <f>IF(月曜日!P32=0,"",月曜日!P32)</f>
        <v/>
      </c>
      <c r="R31" s="34" t="str">
        <f>IF(月曜日!Q32=0,"",月曜日!Q32)</f>
        <v/>
      </c>
      <c r="S31" s="34" t="str">
        <f>IF(月曜日!R32=0,"",月曜日!R32)</f>
        <v/>
      </c>
      <c r="T31" s="34" t="str">
        <f>IF(月曜日!S32=0,"",月曜日!S32)</f>
        <v/>
      </c>
      <c r="U31" s="34" t="str">
        <f>IF(月曜日!T32=0,"",月曜日!T32)</f>
        <v/>
      </c>
      <c r="V31" s="34" t="str">
        <f>IF(月曜日!U32=0,"",月曜日!U32)</f>
        <v/>
      </c>
      <c r="W31" s="34" t="str">
        <f>IF(月曜日!V32=0,"",月曜日!V32)</f>
        <v/>
      </c>
      <c r="X31" s="34" t="str">
        <f>IF(月曜日!W32=0,"",月曜日!W32)</f>
        <v/>
      </c>
      <c r="Y31" s="34" t="str">
        <f>IF(月曜日!X32=0,"",月曜日!X32)</f>
        <v/>
      </c>
      <c r="Z31" s="34" t="str">
        <f>IF(月曜日!Y32=0,"",月曜日!Y32)</f>
        <v/>
      </c>
      <c r="AA31" s="34" t="str">
        <f>IF(月曜日!Z32=0,"",月曜日!Z32)</f>
        <v/>
      </c>
      <c r="AB31" s="34" t="str">
        <f>IF(月曜日!AA32=0,"",月曜日!AA32)</f>
        <v/>
      </c>
      <c r="AC31" s="34" t="str">
        <f>IF(月曜日!AB32=0,"",月曜日!AB32)</f>
        <v/>
      </c>
      <c r="AD31" s="34" t="str">
        <f>IF(月曜日!AC32=0,"",月曜日!AC32)</f>
        <v/>
      </c>
      <c r="AE31" s="34" t="str">
        <f>IF(月曜日!AD32=0,"",月曜日!AD32)</f>
        <v/>
      </c>
      <c r="AF31" s="34" t="str">
        <f>IF(月曜日!AE32=0,"",月曜日!AE32)</f>
        <v/>
      </c>
      <c r="AG31" s="34" t="str">
        <f>IF(月曜日!AF32=0,"",月曜日!AF32)</f>
        <v/>
      </c>
      <c r="AH31" s="34" t="str">
        <f>IF(月曜日!AG32=0,"",月曜日!AG32)</f>
        <v/>
      </c>
      <c r="AI31" s="34" t="str">
        <f>IF(月曜日!AH32=0,"",月曜日!AH32)</f>
        <v/>
      </c>
      <c r="AJ31" s="34" t="str">
        <f>IF(月曜日!AI32=0,"",月曜日!AI32)</f>
        <v/>
      </c>
      <c r="AK31" s="34" t="str">
        <f>IF(月曜日!AJ32=0,"",月曜日!AJ32)</f>
        <v/>
      </c>
      <c r="AL31" s="34" t="str">
        <f>IF(月曜日!AK32=0,"",月曜日!AK32)</f>
        <v/>
      </c>
      <c r="AM31" s="34" t="str">
        <f>IF(月曜日!AL32=0,"",月曜日!AL32)</f>
        <v/>
      </c>
      <c r="AN31" s="34" t="str">
        <f>IF(月曜日!AM32=0,"",月曜日!AM32)</f>
        <v/>
      </c>
      <c r="AO31" s="34" t="str">
        <f>IF(月曜日!AN32=0,"",月曜日!AN32)</f>
        <v/>
      </c>
      <c r="AP31" s="34" t="str">
        <f>IF(月曜日!AO32=0,"",月曜日!AO32)</f>
        <v/>
      </c>
      <c r="AQ31" s="34" t="str">
        <f>IF(月曜日!AP32=0,"",月曜日!AP32)</f>
        <v/>
      </c>
      <c r="AR31" s="34" t="str">
        <f>IF(月曜日!AQ32=0,"",月曜日!AQ32)</f>
        <v/>
      </c>
      <c r="AS31" s="34" t="str">
        <f>IF(月曜日!AR32=0,"",月曜日!AR32)</f>
        <v/>
      </c>
      <c r="AT31" s="30" t="str">
        <f>月曜日!AS32</f>
        <v/>
      </c>
      <c r="AU31" s="34" t="str">
        <f>月曜日!AT32</f>
        <v/>
      </c>
      <c r="AV31" s="34" t="str">
        <f>月曜日!AU32</f>
        <v/>
      </c>
    </row>
    <row r="32" spans="1:48">
      <c r="A32" s="40">
        <v>30</v>
      </c>
      <c r="B32" s="40">
        <f>月曜日!A33</f>
        <v>0</v>
      </c>
      <c r="C32" s="30" t="str">
        <f>月曜日!B33</f>
        <v/>
      </c>
      <c r="D32" s="40" t="str">
        <f>月曜日!C33</f>
        <v/>
      </c>
      <c r="E32" s="40" t="str">
        <f>月曜日!D33</f>
        <v/>
      </c>
      <c r="F32" s="34" t="str">
        <f>月曜日!E33</f>
        <v/>
      </c>
      <c r="G32" s="34" t="str">
        <f>月曜日!F33</f>
        <v/>
      </c>
      <c r="H32" s="34" t="str">
        <f>月曜日!G33</f>
        <v/>
      </c>
      <c r="I32" s="30" t="str">
        <f>月曜日!H33</f>
        <v/>
      </c>
      <c r="J32" s="30" t="str">
        <f>月曜日!I33</f>
        <v/>
      </c>
      <c r="K32" s="34">
        <f>月曜日!J33</f>
        <v>0</v>
      </c>
      <c r="L32" s="188" t="str">
        <f>月曜日!K33</f>
        <v/>
      </c>
      <c r="M32" s="188">
        <f>月曜日!L33</f>
        <v>0</v>
      </c>
      <c r="N32" s="34" t="str">
        <f>月曜日!M33</f>
        <v/>
      </c>
      <c r="O32" s="34" t="str">
        <f>月曜日!N33</f>
        <v/>
      </c>
      <c r="P32" s="34" t="str">
        <f>IF(月曜日!O33=0,"",月曜日!O33)</f>
        <v/>
      </c>
      <c r="Q32" s="34" t="str">
        <f>IF(月曜日!P33=0,"",月曜日!P33)</f>
        <v/>
      </c>
      <c r="R32" s="34" t="str">
        <f>IF(月曜日!Q33=0,"",月曜日!Q33)</f>
        <v/>
      </c>
      <c r="S32" s="34" t="str">
        <f>IF(月曜日!R33=0,"",月曜日!R33)</f>
        <v/>
      </c>
      <c r="T32" s="34" t="str">
        <f>IF(月曜日!S33=0,"",月曜日!S33)</f>
        <v/>
      </c>
      <c r="U32" s="34" t="str">
        <f>IF(月曜日!T33=0,"",月曜日!T33)</f>
        <v/>
      </c>
      <c r="V32" s="34" t="str">
        <f>IF(月曜日!U33=0,"",月曜日!U33)</f>
        <v/>
      </c>
      <c r="W32" s="34" t="str">
        <f>IF(月曜日!V33=0,"",月曜日!V33)</f>
        <v/>
      </c>
      <c r="X32" s="34" t="str">
        <f>IF(月曜日!W33=0,"",月曜日!W33)</f>
        <v/>
      </c>
      <c r="Y32" s="34" t="str">
        <f>IF(月曜日!X33=0,"",月曜日!X33)</f>
        <v/>
      </c>
      <c r="Z32" s="34" t="str">
        <f>IF(月曜日!Y33=0,"",月曜日!Y33)</f>
        <v/>
      </c>
      <c r="AA32" s="34" t="str">
        <f>IF(月曜日!Z33=0,"",月曜日!Z33)</f>
        <v/>
      </c>
      <c r="AB32" s="34" t="str">
        <f>IF(月曜日!AA33=0,"",月曜日!AA33)</f>
        <v/>
      </c>
      <c r="AC32" s="34" t="str">
        <f>IF(月曜日!AB33=0,"",月曜日!AB33)</f>
        <v/>
      </c>
      <c r="AD32" s="34" t="str">
        <f>IF(月曜日!AC33=0,"",月曜日!AC33)</f>
        <v/>
      </c>
      <c r="AE32" s="34" t="str">
        <f>IF(月曜日!AD33=0,"",月曜日!AD33)</f>
        <v/>
      </c>
      <c r="AF32" s="34" t="str">
        <f>IF(月曜日!AE33=0,"",月曜日!AE33)</f>
        <v/>
      </c>
      <c r="AG32" s="34" t="str">
        <f>IF(月曜日!AF33=0,"",月曜日!AF33)</f>
        <v/>
      </c>
      <c r="AH32" s="34" t="str">
        <f>IF(月曜日!AG33=0,"",月曜日!AG33)</f>
        <v/>
      </c>
      <c r="AI32" s="34" t="str">
        <f>IF(月曜日!AH33=0,"",月曜日!AH33)</f>
        <v/>
      </c>
      <c r="AJ32" s="34" t="str">
        <f>IF(月曜日!AI33=0,"",月曜日!AI33)</f>
        <v/>
      </c>
      <c r="AK32" s="34" t="str">
        <f>IF(月曜日!AJ33=0,"",月曜日!AJ33)</f>
        <v/>
      </c>
      <c r="AL32" s="34" t="str">
        <f>IF(月曜日!AK33=0,"",月曜日!AK33)</f>
        <v/>
      </c>
      <c r="AM32" s="34" t="str">
        <f>IF(月曜日!AL33=0,"",月曜日!AL33)</f>
        <v/>
      </c>
      <c r="AN32" s="34" t="str">
        <f>IF(月曜日!AM33=0,"",月曜日!AM33)</f>
        <v/>
      </c>
      <c r="AO32" s="34" t="str">
        <f>IF(月曜日!AN33=0,"",月曜日!AN33)</f>
        <v/>
      </c>
      <c r="AP32" s="34" t="str">
        <f>IF(月曜日!AO33=0,"",月曜日!AO33)</f>
        <v/>
      </c>
      <c r="AQ32" s="34" t="str">
        <f>IF(月曜日!AP33=0,"",月曜日!AP33)</f>
        <v/>
      </c>
      <c r="AR32" s="34" t="str">
        <f>IF(月曜日!AQ33=0,"",月曜日!AQ33)</f>
        <v/>
      </c>
      <c r="AS32" s="34" t="str">
        <f>IF(月曜日!AR33=0,"",月曜日!AR33)</f>
        <v/>
      </c>
      <c r="AT32" s="30" t="str">
        <f>月曜日!AS33</f>
        <v/>
      </c>
      <c r="AU32" s="34" t="str">
        <f>月曜日!AT33</f>
        <v/>
      </c>
      <c r="AV32" s="34" t="str">
        <f>月曜日!AU33</f>
        <v/>
      </c>
    </row>
    <row r="33" spans="1:48">
      <c r="A33" s="40">
        <v>31</v>
      </c>
      <c r="B33" s="40">
        <f>月曜日!A34</f>
        <v>0</v>
      </c>
      <c r="C33" s="30" t="str">
        <f>月曜日!B34</f>
        <v/>
      </c>
      <c r="D33" s="40" t="str">
        <f>月曜日!C34</f>
        <v/>
      </c>
      <c r="E33" s="40" t="str">
        <f>月曜日!D34</f>
        <v/>
      </c>
      <c r="F33" s="34" t="str">
        <f>月曜日!E34</f>
        <v/>
      </c>
      <c r="G33" s="34" t="str">
        <f>月曜日!F34</f>
        <v/>
      </c>
      <c r="H33" s="34" t="str">
        <f>月曜日!G34</f>
        <v/>
      </c>
      <c r="I33" s="30" t="str">
        <f>月曜日!H34</f>
        <v/>
      </c>
      <c r="J33" s="30" t="str">
        <f>月曜日!I34</f>
        <v/>
      </c>
      <c r="K33" s="34">
        <f>月曜日!J34</f>
        <v>0</v>
      </c>
      <c r="L33" s="188" t="str">
        <f>月曜日!K34</f>
        <v/>
      </c>
      <c r="M33" s="188">
        <f>月曜日!L34</f>
        <v>0</v>
      </c>
      <c r="N33" s="34" t="str">
        <f>月曜日!M34</f>
        <v/>
      </c>
      <c r="O33" s="34" t="str">
        <f>月曜日!N34</f>
        <v/>
      </c>
      <c r="P33" s="34" t="str">
        <f>IF(月曜日!O34=0,"",月曜日!O34)</f>
        <v/>
      </c>
      <c r="Q33" s="34" t="str">
        <f>IF(月曜日!P34=0,"",月曜日!P34)</f>
        <v/>
      </c>
      <c r="R33" s="34" t="str">
        <f>IF(月曜日!Q34=0,"",月曜日!Q34)</f>
        <v/>
      </c>
      <c r="S33" s="34" t="str">
        <f>IF(月曜日!R34=0,"",月曜日!R34)</f>
        <v/>
      </c>
      <c r="T33" s="34" t="str">
        <f>IF(月曜日!S34=0,"",月曜日!S34)</f>
        <v/>
      </c>
      <c r="U33" s="34" t="str">
        <f>IF(月曜日!T34=0,"",月曜日!T34)</f>
        <v/>
      </c>
      <c r="V33" s="34" t="str">
        <f>IF(月曜日!U34=0,"",月曜日!U34)</f>
        <v/>
      </c>
      <c r="W33" s="34" t="str">
        <f>IF(月曜日!V34=0,"",月曜日!V34)</f>
        <v/>
      </c>
      <c r="X33" s="34" t="str">
        <f>IF(月曜日!W34=0,"",月曜日!W34)</f>
        <v/>
      </c>
      <c r="Y33" s="34" t="str">
        <f>IF(月曜日!X34=0,"",月曜日!X34)</f>
        <v/>
      </c>
      <c r="Z33" s="34" t="str">
        <f>IF(月曜日!Y34=0,"",月曜日!Y34)</f>
        <v/>
      </c>
      <c r="AA33" s="34" t="str">
        <f>IF(月曜日!Z34=0,"",月曜日!Z34)</f>
        <v/>
      </c>
      <c r="AB33" s="34" t="str">
        <f>IF(月曜日!AA34=0,"",月曜日!AA34)</f>
        <v/>
      </c>
      <c r="AC33" s="34" t="str">
        <f>IF(月曜日!AB34=0,"",月曜日!AB34)</f>
        <v/>
      </c>
      <c r="AD33" s="34" t="str">
        <f>IF(月曜日!AC34=0,"",月曜日!AC34)</f>
        <v/>
      </c>
      <c r="AE33" s="34" t="str">
        <f>IF(月曜日!AD34=0,"",月曜日!AD34)</f>
        <v/>
      </c>
      <c r="AF33" s="34" t="str">
        <f>IF(月曜日!AE34=0,"",月曜日!AE34)</f>
        <v/>
      </c>
      <c r="AG33" s="34" t="str">
        <f>IF(月曜日!AF34=0,"",月曜日!AF34)</f>
        <v/>
      </c>
      <c r="AH33" s="34" t="str">
        <f>IF(月曜日!AG34=0,"",月曜日!AG34)</f>
        <v/>
      </c>
      <c r="AI33" s="34" t="str">
        <f>IF(月曜日!AH34=0,"",月曜日!AH34)</f>
        <v/>
      </c>
      <c r="AJ33" s="34" t="str">
        <f>IF(月曜日!AI34=0,"",月曜日!AI34)</f>
        <v/>
      </c>
      <c r="AK33" s="34" t="str">
        <f>IF(月曜日!AJ34=0,"",月曜日!AJ34)</f>
        <v/>
      </c>
      <c r="AL33" s="34" t="str">
        <f>IF(月曜日!AK34=0,"",月曜日!AK34)</f>
        <v/>
      </c>
      <c r="AM33" s="34" t="str">
        <f>IF(月曜日!AL34=0,"",月曜日!AL34)</f>
        <v/>
      </c>
      <c r="AN33" s="34" t="str">
        <f>IF(月曜日!AM34=0,"",月曜日!AM34)</f>
        <v/>
      </c>
      <c r="AO33" s="34" t="str">
        <f>IF(月曜日!AN34=0,"",月曜日!AN34)</f>
        <v/>
      </c>
      <c r="AP33" s="34" t="str">
        <f>IF(月曜日!AO34=0,"",月曜日!AO34)</f>
        <v/>
      </c>
      <c r="AQ33" s="34" t="str">
        <f>IF(月曜日!AP34=0,"",月曜日!AP34)</f>
        <v/>
      </c>
      <c r="AR33" s="34" t="str">
        <f>IF(月曜日!AQ34=0,"",月曜日!AQ34)</f>
        <v/>
      </c>
      <c r="AS33" s="34" t="str">
        <f>IF(月曜日!AR34=0,"",月曜日!AR34)</f>
        <v/>
      </c>
      <c r="AT33" s="30" t="str">
        <f>月曜日!AS34</f>
        <v/>
      </c>
      <c r="AU33" s="34" t="str">
        <f>月曜日!AT34</f>
        <v/>
      </c>
      <c r="AV33" s="34" t="str">
        <f>月曜日!AU34</f>
        <v/>
      </c>
    </row>
    <row r="34" spans="1:48">
      <c r="A34" s="40">
        <v>32</v>
      </c>
      <c r="B34" s="40">
        <f>月曜日!A35</f>
        <v>0</v>
      </c>
      <c r="C34" s="30" t="str">
        <f>月曜日!B35</f>
        <v/>
      </c>
      <c r="D34" s="40" t="str">
        <f>月曜日!C35</f>
        <v/>
      </c>
      <c r="E34" s="40" t="str">
        <f>月曜日!D35</f>
        <v/>
      </c>
      <c r="F34" s="34" t="str">
        <f>月曜日!E35</f>
        <v/>
      </c>
      <c r="G34" s="34" t="str">
        <f>月曜日!F35</f>
        <v/>
      </c>
      <c r="H34" s="34" t="str">
        <f>月曜日!G35</f>
        <v/>
      </c>
      <c r="I34" s="30" t="str">
        <f>月曜日!H35</f>
        <v/>
      </c>
      <c r="J34" s="30" t="str">
        <f>月曜日!I35</f>
        <v/>
      </c>
      <c r="K34" s="34">
        <f>月曜日!J35</f>
        <v>0</v>
      </c>
      <c r="L34" s="188" t="str">
        <f>月曜日!K35</f>
        <v/>
      </c>
      <c r="M34" s="188">
        <f>月曜日!L35</f>
        <v>0</v>
      </c>
      <c r="N34" s="34" t="str">
        <f>月曜日!M35</f>
        <v/>
      </c>
      <c r="O34" s="34" t="str">
        <f>月曜日!N35</f>
        <v/>
      </c>
      <c r="P34" s="34" t="str">
        <f>IF(月曜日!O35=0,"",月曜日!O35)</f>
        <v/>
      </c>
      <c r="Q34" s="34" t="str">
        <f>IF(月曜日!P35=0,"",月曜日!P35)</f>
        <v/>
      </c>
      <c r="R34" s="34" t="str">
        <f>IF(月曜日!Q35=0,"",月曜日!Q35)</f>
        <v/>
      </c>
      <c r="S34" s="34" t="str">
        <f>IF(月曜日!R35=0,"",月曜日!R35)</f>
        <v/>
      </c>
      <c r="T34" s="34" t="str">
        <f>IF(月曜日!S35=0,"",月曜日!S35)</f>
        <v/>
      </c>
      <c r="U34" s="34" t="str">
        <f>IF(月曜日!T35=0,"",月曜日!T35)</f>
        <v/>
      </c>
      <c r="V34" s="34" t="str">
        <f>IF(月曜日!U35=0,"",月曜日!U35)</f>
        <v/>
      </c>
      <c r="W34" s="34" t="str">
        <f>IF(月曜日!V35=0,"",月曜日!V35)</f>
        <v/>
      </c>
      <c r="X34" s="34" t="str">
        <f>IF(月曜日!W35=0,"",月曜日!W35)</f>
        <v/>
      </c>
      <c r="Y34" s="34" t="str">
        <f>IF(月曜日!X35=0,"",月曜日!X35)</f>
        <v/>
      </c>
      <c r="Z34" s="34" t="str">
        <f>IF(月曜日!Y35=0,"",月曜日!Y35)</f>
        <v/>
      </c>
      <c r="AA34" s="34" t="str">
        <f>IF(月曜日!Z35=0,"",月曜日!Z35)</f>
        <v/>
      </c>
      <c r="AB34" s="34" t="str">
        <f>IF(月曜日!AA35=0,"",月曜日!AA35)</f>
        <v/>
      </c>
      <c r="AC34" s="34" t="str">
        <f>IF(月曜日!AB35=0,"",月曜日!AB35)</f>
        <v/>
      </c>
      <c r="AD34" s="34" t="str">
        <f>IF(月曜日!AC35=0,"",月曜日!AC35)</f>
        <v/>
      </c>
      <c r="AE34" s="34" t="str">
        <f>IF(月曜日!AD35=0,"",月曜日!AD35)</f>
        <v/>
      </c>
      <c r="AF34" s="34" t="str">
        <f>IF(月曜日!AE35=0,"",月曜日!AE35)</f>
        <v/>
      </c>
      <c r="AG34" s="34" t="str">
        <f>IF(月曜日!AF35=0,"",月曜日!AF35)</f>
        <v/>
      </c>
      <c r="AH34" s="34" t="str">
        <f>IF(月曜日!AG35=0,"",月曜日!AG35)</f>
        <v/>
      </c>
      <c r="AI34" s="34" t="str">
        <f>IF(月曜日!AH35=0,"",月曜日!AH35)</f>
        <v/>
      </c>
      <c r="AJ34" s="34" t="str">
        <f>IF(月曜日!AI35=0,"",月曜日!AI35)</f>
        <v/>
      </c>
      <c r="AK34" s="34" t="str">
        <f>IF(月曜日!AJ35=0,"",月曜日!AJ35)</f>
        <v/>
      </c>
      <c r="AL34" s="34" t="str">
        <f>IF(月曜日!AK35=0,"",月曜日!AK35)</f>
        <v/>
      </c>
      <c r="AM34" s="34" t="str">
        <f>IF(月曜日!AL35=0,"",月曜日!AL35)</f>
        <v/>
      </c>
      <c r="AN34" s="34" t="str">
        <f>IF(月曜日!AM35=0,"",月曜日!AM35)</f>
        <v/>
      </c>
      <c r="AO34" s="34" t="str">
        <f>IF(月曜日!AN35=0,"",月曜日!AN35)</f>
        <v/>
      </c>
      <c r="AP34" s="34" t="str">
        <f>IF(月曜日!AO35=0,"",月曜日!AO35)</f>
        <v/>
      </c>
      <c r="AQ34" s="34" t="str">
        <f>IF(月曜日!AP35=0,"",月曜日!AP35)</f>
        <v/>
      </c>
      <c r="AR34" s="34" t="str">
        <f>IF(月曜日!AQ35=0,"",月曜日!AQ35)</f>
        <v/>
      </c>
      <c r="AS34" s="34" t="str">
        <f>IF(月曜日!AR35=0,"",月曜日!AR35)</f>
        <v/>
      </c>
      <c r="AT34" s="30" t="str">
        <f>月曜日!AS35</f>
        <v/>
      </c>
      <c r="AU34" s="34" t="str">
        <f>月曜日!AT35</f>
        <v/>
      </c>
      <c r="AV34" s="34" t="str">
        <f>月曜日!AU35</f>
        <v/>
      </c>
    </row>
    <row r="35" spans="1:48">
      <c r="A35" s="41">
        <v>33</v>
      </c>
      <c r="B35" s="40">
        <f>火曜日!A4</f>
        <v>1</v>
      </c>
      <c r="C35" s="30">
        <f>火曜日!B4</f>
        <v>45719</v>
      </c>
      <c r="D35" s="40">
        <f>火曜日!C4</f>
        <v>2</v>
      </c>
      <c r="E35" s="40" t="str">
        <f>火曜日!D4</f>
        <v>火</v>
      </c>
      <c r="F35" s="34">
        <f>火曜日!E4</f>
        <v>0</v>
      </c>
      <c r="G35" s="34">
        <f>火曜日!F4</f>
        <v>514</v>
      </c>
      <c r="H35" s="34">
        <f>火曜日!G4</f>
        <v>358483</v>
      </c>
      <c r="I35" s="30" t="str">
        <f>火曜日!H4</f>
        <v>指定牛ﾁﾙﾄﾞ切落しすき焼用（ﾓﾓ・ｶﾀ・ﾊﾞﾗ）</v>
      </c>
      <c r="J35" s="30" t="str">
        <f>火曜日!I4</f>
        <v>200g</v>
      </c>
      <c r="K35" s="34">
        <f>火曜日!J4</f>
        <v>19</v>
      </c>
      <c r="L35" s="188">
        <f>火曜日!K4</f>
        <v>45733</v>
      </c>
      <c r="M35" s="188">
        <f>火曜日!L4</f>
        <v>45733</v>
      </c>
      <c r="N35" s="34">
        <f>火曜日!M4</f>
        <v>3.8</v>
      </c>
      <c r="O35" s="34" t="str">
        <f>火曜日!N4</f>
        <v>358483250317</v>
      </c>
      <c r="P35" s="34" t="str">
        <f>IF(火曜日!O4=0,"",火曜日!O4)</f>
        <v>1667729372</v>
      </c>
      <c r="Q35" s="34" t="str">
        <f>IF(火曜日!P4=0,"",火曜日!P4)</f>
        <v/>
      </c>
      <c r="R35" s="34" t="str">
        <f>IF(火曜日!Q4=0,"",火曜日!Q4)</f>
        <v/>
      </c>
      <c r="S35" s="34" t="str">
        <f>IF(火曜日!R4=0,"",火曜日!R4)</f>
        <v/>
      </c>
      <c r="T35" s="34" t="str">
        <f>IF(火曜日!S4=0,"",火曜日!S4)</f>
        <v/>
      </c>
      <c r="U35" s="34" t="str">
        <f>IF(火曜日!T4=0,"",火曜日!T4)</f>
        <v/>
      </c>
      <c r="V35" s="34" t="str">
        <f>IF(火曜日!U4=0,"",火曜日!U4)</f>
        <v/>
      </c>
      <c r="W35" s="34" t="str">
        <f>IF(火曜日!V4=0,"",火曜日!V4)</f>
        <v/>
      </c>
      <c r="X35" s="34" t="str">
        <f>IF(火曜日!W4=0,"",火曜日!W4)</f>
        <v/>
      </c>
      <c r="Y35" s="34" t="str">
        <f>IF(火曜日!X4=0,"",火曜日!X4)</f>
        <v/>
      </c>
      <c r="Z35" s="34" t="str">
        <f>IF(火曜日!Y4=0,"",火曜日!Y4)</f>
        <v/>
      </c>
      <c r="AA35" s="34" t="str">
        <f>IF(火曜日!Z4=0,"",火曜日!Z4)</f>
        <v/>
      </c>
      <c r="AB35" s="34" t="str">
        <f>IF(火曜日!AA4=0,"",火曜日!AA4)</f>
        <v/>
      </c>
      <c r="AC35" s="34" t="str">
        <f>IF(火曜日!AB4=0,"",火曜日!AB4)</f>
        <v/>
      </c>
      <c r="AD35" s="34" t="str">
        <f>IF(火曜日!AC4=0,"",火曜日!AC4)</f>
        <v/>
      </c>
      <c r="AE35" s="34" t="str">
        <f>IF(火曜日!AD4=0,"",火曜日!AD4)</f>
        <v/>
      </c>
      <c r="AF35" s="34" t="str">
        <f>IF(火曜日!AE4=0,"",火曜日!AE4)</f>
        <v/>
      </c>
      <c r="AG35" s="34" t="str">
        <f>IF(火曜日!AF4=0,"",火曜日!AF4)</f>
        <v/>
      </c>
      <c r="AH35" s="34" t="str">
        <f>IF(火曜日!AG4=0,"",火曜日!AG4)</f>
        <v/>
      </c>
      <c r="AI35" s="34" t="str">
        <f>IF(火曜日!AH4=0,"",火曜日!AH4)</f>
        <v/>
      </c>
      <c r="AJ35" s="34" t="str">
        <f>IF(火曜日!AI4=0,"",火曜日!AI4)</f>
        <v/>
      </c>
      <c r="AK35" s="34" t="str">
        <f>IF(火曜日!AJ4=0,"",火曜日!AJ4)</f>
        <v/>
      </c>
      <c r="AL35" s="34" t="str">
        <f>IF(火曜日!AK4=0,"",火曜日!AK4)</f>
        <v/>
      </c>
      <c r="AM35" s="34" t="str">
        <f>IF(火曜日!AL4=0,"",火曜日!AL4)</f>
        <v/>
      </c>
      <c r="AN35" s="34" t="str">
        <f>IF(火曜日!AM4=0,"",火曜日!AM4)</f>
        <v/>
      </c>
      <c r="AO35" s="34" t="str">
        <f>IF(火曜日!AN4=0,"",火曜日!AN4)</f>
        <v/>
      </c>
      <c r="AP35" s="34" t="str">
        <f>IF(火曜日!AO4=0,"",火曜日!AO4)</f>
        <v/>
      </c>
      <c r="AQ35" s="34" t="str">
        <f>IF(火曜日!AP4=0,"",火曜日!AP4)</f>
        <v/>
      </c>
      <c r="AR35" s="34" t="str">
        <f>IF(火曜日!AQ4=0,"",火曜日!AQ4)</f>
        <v/>
      </c>
      <c r="AS35" s="34" t="str">
        <f>IF(火曜日!AR4=0,"",火曜日!AR4)</f>
        <v/>
      </c>
      <c r="AT35" s="30" t="str">
        <f>火曜日!AS4</f>
        <v>コープラスフーズ</v>
      </c>
      <c r="AU35" s="34" t="str">
        <f>火曜日!AT4</f>
        <v>072132</v>
      </c>
      <c r="AV35" s="34" t="str">
        <f>火曜日!AU4</f>
        <v>通常納品</v>
      </c>
    </row>
    <row r="36" spans="1:48">
      <c r="A36" s="41">
        <v>34</v>
      </c>
      <c r="B36" s="40">
        <f>火曜日!A5</f>
        <v>2</v>
      </c>
      <c r="C36" s="30">
        <f>火曜日!B5</f>
        <v>45719</v>
      </c>
      <c r="D36" s="40">
        <f>火曜日!C5</f>
        <v>2</v>
      </c>
      <c r="E36" s="40" t="str">
        <f>火曜日!D5</f>
        <v>火</v>
      </c>
      <c r="F36" s="34">
        <f>火曜日!E5</f>
        <v>0</v>
      </c>
      <c r="G36" s="34">
        <f>火曜日!F5</f>
        <v>534</v>
      </c>
      <c r="H36" s="34">
        <f>火曜日!G5</f>
        <v>392217</v>
      </c>
      <c r="I36" s="30" t="str">
        <f>火曜日!H5</f>
        <v>指定牛すき焼用（ﾓﾓ）</v>
      </c>
      <c r="J36" s="30" t="str">
        <f>火曜日!I5</f>
        <v>150g</v>
      </c>
      <c r="K36" s="34">
        <f>火曜日!J5</f>
        <v>2</v>
      </c>
      <c r="L36" s="188">
        <f>火曜日!K5</f>
        <v>45733</v>
      </c>
      <c r="M36" s="188">
        <f>火曜日!L5</f>
        <v>45733</v>
      </c>
      <c r="N36" s="34">
        <f>火曜日!M5</f>
        <v>0.3</v>
      </c>
      <c r="O36" s="34" t="str">
        <f>火曜日!N5</f>
        <v>392217250317</v>
      </c>
      <c r="P36" s="34" t="str">
        <f>IF(火曜日!O5=0,"",火曜日!O5)</f>
        <v>1673819746</v>
      </c>
      <c r="Q36" s="34" t="str">
        <f>IF(火曜日!P5=0,"",火曜日!P5)</f>
        <v>1667729372</v>
      </c>
      <c r="R36" s="34" t="str">
        <f>IF(火曜日!Q5=0,"",火曜日!Q5)</f>
        <v/>
      </c>
      <c r="S36" s="34" t="str">
        <f>IF(火曜日!R5=0,"",火曜日!R5)</f>
        <v/>
      </c>
      <c r="T36" s="34" t="str">
        <f>IF(火曜日!S5=0,"",火曜日!S5)</f>
        <v/>
      </c>
      <c r="U36" s="34" t="str">
        <f>IF(火曜日!T5=0,"",火曜日!T5)</f>
        <v/>
      </c>
      <c r="V36" s="34" t="str">
        <f>IF(火曜日!U5=0,"",火曜日!U5)</f>
        <v/>
      </c>
      <c r="W36" s="34" t="str">
        <f>IF(火曜日!V5=0,"",火曜日!V5)</f>
        <v/>
      </c>
      <c r="X36" s="34" t="str">
        <f>IF(火曜日!W5=0,"",火曜日!W5)</f>
        <v/>
      </c>
      <c r="Y36" s="34" t="str">
        <f>IF(火曜日!X5=0,"",火曜日!X5)</f>
        <v/>
      </c>
      <c r="Z36" s="34" t="str">
        <f>IF(火曜日!Y5=0,"",火曜日!Y5)</f>
        <v/>
      </c>
      <c r="AA36" s="34" t="str">
        <f>IF(火曜日!Z5=0,"",火曜日!Z5)</f>
        <v/>
      </c>
      <c r="AB36" s="34" t="str">
        <f>IF(火曜日!AA5=0,"",火曜日!AA5)</f>
        <v/>
      </c>
      <c r="AC36" s="34" t="str">
        <f>IF(火曜日!AB5=0,"",火曜日!AB5)</f>
        <v/>
      </c>
      <c r="AD36" s="34" t="str">
        <f>IF(火曜日!AC5=0,"",火曜日!AC5)</f>
        <v/>
      </c>
      <c r="AE36" s="34" t="str">
        <f>IF(火曜日!AD5=0,"",火曜日!AD5)</f>
        <v/>
      </c>
      <c r="AF36" s="34" t="str">
        <f>IF(火曜日!AE5=0,"",火曜日!AE5)</f>
        <v/>
      </c>
      <c r="AG36" s="34" t="str">
        <f>IF(火曜日!AF5=0,"",火曜日!AF5)</f>
        <v/>
      </c>
      <c r="AH36" s="34" t="str">
        <f>IF(火曜日!AG5=0,"",火曜日!AG5)</f>
        <v/>
      </c>
      <c r="AI36" s="34" t="str">
        <f>IF(火曜日!AH5=0,"",火曜日!AH5)</f>
        <v/>
      </c>
      <c r="AJ36" s="34" t="str">
        <f>IF(火曜日!AI5=0,"",火曜日!AI5)</f>
        <v/>
      </c>
      <c r="AK36" s="34" t="str">
        <f>IF(火曜日!AJ5=0,"",火曜日!AJ5)</f>
        <v/>
      </c>
      <c r="AL36" s="34" t="str">
        <f>IF(火曜日!AK5=0,"",火曜日!AK5)</f>
        <v/>
      </c>
      <c r="AM36" s="34" t="str">
        <f>IF(火曜日!AL5=0,"",火曜日!AL5)</f>
        <v/>
      </c>
      <c r="AN36" s="34" t="str">
        <f>IF(火曜日!AM5=0,"",火曜日!AM5)</f>
        <v/>
      </c>
      <c r="AO36" s="34" t="str">
        <f>IF(火曜日!AN5=0,"",火曜日!AN5)</f>
        <v/>
      </c>
      <c r="AP36" s="34" t="str">
        <f>IF(火曜日!AO5=0,"",火曜日!AO5)</f>
        <v/>
      </c>
      <c r="AQ36" s="34" t="str">
        <f>IF(火曜日!AP5=0,"",火曜日!AP5)</f>
        <v/>
      </c>
      <c r="AR36" s="34" t="str">
        <f>IF(火曜日!AQ5=0,"",火曜日!AQ5)</f>
        <v/>
      </c>
      <c r="AS36" s="34" t="str">
        <f>IF(火曜日!AR5=0,"",火曜日!AR5)</f>
        <v/>
      </c>
      <c r="AT36" s="30" t="str">
        <f>火曜日!AS5</f>
        <v>コープラスフーズ</v>
      </c>
      <c r="AU36" s="34" t="str">
        <f>火曜日!AT5</f>
        <v>072132</v>
      </c>
      <c r="AV36" s="34" t="str">
        <f>火曜日!AU5</f>
        <v>通常納品</v>
      </c>
    </row>
    <row r="37" spans="1:48">
      <c r="A37" s="41">
        <v>35</v>
      </c>
      <c r="B37" s="40">
        <f>火曜日!A6</f>
        <v>3</v>
      </c>
      <c r="C37" s="30">
        <f>火曜日!B6</f>
        <v>45719</v>
      </c>
      <c r="D37" s="40">
        <f>火曜日!C6</f>
        <v>2</v>
      </c>
      <c r="E37" s="40" t="str">
        <f>火曜日!D6</f>
        <v>火</v>
      </c>
      <c r="F37" s="34">
        <f>火曜日!E6</f>
        <v>0</v>
      </c>
      <c r="G37" s="34">
        <f>火曜日!F6</f>
        <v>6</v>
      </c>
      <c r="H37" s="34">
        <f>火曜日!G6</f>
        <v>309262</v>
      </c>
      <c r="I37" s="30" t="str">
        <f>火曜日!H6</f>
        <v>国産牛ﾁﾙﾄﾞこまぎれ</v>
      </c>
      <c r="J37" s="30" t="str">
        <f>火曜日!I6</f>
        <v>200ｇ</v>
      </c>
      <c r="K37" s="34">
        <f>火曜日!J6</f>
        <v>136</v>
      </c>
      <c r="L37" s="188">
        <f>火曜日!K6</f>
        <v>45733</v>
      </c>
      <c r="M37" s="188">
        <f>火曜日!L6</f>
        <v>45733</v>
      </c>
      <c r="N37" s="34">
        <f>火曜日!M6</f>
        <v>27.200000000000003</v>
      </c>
      <c r="O37" s="34" t="str">
        <f>火曜日!N6</f>
        <v>309262250317</v>
      </c>
      <c r="P37" s="34" t="str">
        <f>IF(火曜日!O6=0,"",火曜日!O6)</f>
        <v>1674232414</v>
      </c>
      <c r="Q37" s="34" t="str">
        <f>IF(火曜日!P6=0,"",火曜日!P6)</f>
        <v>1453221790</v>
      </c>
      <c r="R37" s="34" t="str">
        <f>IF(火曜日!Q6=0,"",火曜日!Q6)</f>
        <v>1420968048</v>
      </c>
      <c r="S37" s="34" t="str">
        <f>IF(火曜日!R6=0,"",火曜日!R6)</f>
        <v>1678639219</v>
      </c>
      <c r="T37" s="34" t="str">
        <f>IF(火曜日!S6=0,"",火曜日!S6)</f>
        <v>1453221790</v>
      </c>
      <c r="U37" s="34" t="str">
        <f>IF(火曜日!T6=0,"",火曜日!T6)</f>
        <v>1420968048</v>
      </c>
      <c r="V37" s="34" t="str">
        <f>IF(火曜日!U6=0,"",火曜日!U6)</f>
        <v>1674232414</v>
      </c>
      <c r="W37" s="34" t="str">
        <f>IF(火曜日!V6=0,"",火曜日!V6)</f>
        <v>1669007508</v>
      </c>
      <c r="X37" s="34" t="str">
        <f>IF(火曜日!W6=0,"",火曜日!W6)</f>
        <v>1678946263</v>
      </c>
      <c r="Y37" s="34" t="str">
        <f>IF(火曜日!X6=0,"",火曜日!X6)</f>
        <v>1652743291</v>
      </c>
      <c r="Z37" s="34" t="str">
        <f>IF(火曜日!Y6=0,"",火曜日!Y6)</f>
        <v>1446323135</v>
      </c>
      <c r="AA37" s="34" t="str">
        <f>IF(火曜日!Z6=0,"",火曜日!Z6)</f>
        <v/>
      </c>
      <c r="AB37" s="34" t="str">
        <f>IF(火曜日!AA6=0,"",火曜日!AA6)</f>
        <v/>
      </c>
      <c r="AC37" s="34" t="str">
        <f>IF(火曜日!AB6=0,"",火曜日!AB6)</f>
        <v/>
      </c>
      <c r="AD37" s="34" t="str">
        <f>IF(火曜日!AC6=0,"",火曜日!AC6)</f>
        <v/>
      </c>
      <c r="AE37" s="34" t="str">
        <f>IF(火曜日!AD6=0,"",火曜日!AD6)</f>
        <v/>
      </c>
      <c r="AF37" s="34" t="str">
        <f>IF(火曜日!AE6=0,"",火曜日!AE6)</f>
        <v/>
      </c>
      <c r="AG37" s="34" t="str">
        <f>IF(火曜日!AF6=0,"",火曜日!AF6)</f>
        <v/>
      </c>
      <c r="AH37" s="34" t="str">
        <f>IF(火曜日!AG6=0,"",火曜日!AG6)</f>
        <v/>
      </c>
      <c r="AI37" s="34" t="str">
        <f>IF(火曜日!AH6=0,"",火曜日!AH6)</f>
        <v/>
      </c>
      <c r="AJ37" s="34" t="str">
        <f>IF(火曜日!AI6=0,"",火曜日!AI6)</f>
        <v/>
      </c>
      <c r="AK37" s="34" t="str">
        <f>IF(火曜日!AJ6=0,"",火曜日!AJ6)</f>
        <v/>
      </c>
      <c r="AL37" s="34" t="str">
        <f>IF(火曜日!AK6=0,"",火曜日!AK6)</f>
        <v/>
      </c>
      <c r="AM37" s="34" t="str">
        <f>IF(火曜日!AL6=0,"",火曜日!AL6)</f>
        <v/>
      </c>
      <c r="AN37" s="34" t="str">
        <f>IF(火曜日!AM6=0,"",火曜日!AM6)</f>
        <v/>
      </c>
      <c r="AO37" s="34" t="str">
        <f>IF(火曜日!AN6=0,"",火曜日!AN6)</f>
        <v/>
      </c>
      <c r="AP37" s="34" t="str">
        <f>IF(火曜日!AO6=0,"",火曜日!AO6)</f>
        <v/>
      </c>
      <c r="AQ37" s="34" t="str">
        <f>IF(火曜日!AP6=0,"",火曜日!AP6)</f>
        <v/>
      </c>
      <c r="AR37" s="34" t="str">
        <f>IF(火曜日!AQ6=0,"",火曜日!AQ6)</f>
        <v/>
      </c>
      <c r="AS37" s="34" t="str">
        <f>IF(火曜日!AR6=0,"",火曜日!AR6)</f>
        <v/>
      </c>
      <c r="AT37" s="30" t="str">
        <f>火曜日!AS6</f>
        <v>コープラスフーズ</v>
      </c>
      <c r="AU37" s="34" t="str">
        <f>火曜日!AT6</f>
        <v>072132</v>
      </c>
      <c r="AV37" s="34" t="str">
        <f>火曜日!AU6</f>
        <v>通常納品</v>
      </c>
    </row>
    <row r="38" spans="1:48">
      <c r="A38" s="41">
        <v>36</v>
      </c>
      <c r="B38" s="40">
        <f>火曜日!A7</f>
        <v>4</v>
      </c>
      <c r="C38" s="30">
        <f>火曜日!B7</f>
        <v>45719</v>
      </c>
      <c r="D38" s="40">
        <f>火曜日!C7</f>
        <v>2</v>
      </c>
      <c r="E38" s="40" t="str">
        <f>火曜日!D7</f>
        <v>火</v>
      </c>
      <c r="F38" s="34">
        <f>火曜日!E7</f>
        <v>0</v>
      </c>
      <c r="G38" s="34">
        <f>火曜日!F7</f>
        <v>520</v>
      </c>
      <c r="H38" s="34">
        <f>火曜日!G7</f>
        <v>320888</v>
      </c>
      <c r="I38" s="30" t="str">
        <f>火曜日!H7</f>
        <v>指定牛切落し（ﾓﾓ）</v>
      </c>
      <c r="J38" s="30" t="str">
        <f>火曜日!I7</f>
        <v>150g</v>
      </c>
      <c r="K38" s="34">
        <f>火曜日!J7</f>
        <v>29</v>
      </c>
      <c r="L38" s="188">
        <f>火曜日!K7</f>
        <v>45733</v>
      </c>
      <c r="M38" s="188">
        <f>火曜日!L7</f>
        <v>45733</v>
      </c>
      <c r="N38" s="34">
        <f>火曜日!M7</f>
        <v>4.3500000000000005</v>
      </c>
      <c r="O38" s="34" t="str">
        <f>火曜日!N7</f>
        <v>320888250317</v>
      </c>
      <c r="P38" s="34" t="str">
        <f>IF(火曜日!O7=0,"",火曜日!O7)</f>
        <v>1667729372</v>
      </c>
      <c r="Q38" s="34" t="str">
        <f>IF(火曜日!P7=0,"",火曜日!P7)</f>
        <v/>
      </c>
      <c r="R38" s="34" t="str">
        <f>IF(火曜日!Q7=0,"",火曜日!Q7)</f>
        <v/>
      </c>
      <c r="S38" s="34" t="str">
        <f>IF(火曜日!R7=0,"",火曜日!R7)</f>
        <v/>
      </c>
      <c r="T38" s="34" t="str">
        <f>IF(火曜日!S7=0,"",火曜日!S7)</f>
        <v/>
      </c>
      <c r="U38" s="34" t="str">
        <f>IF(火曜日!T7=0,"",火曜日!T7)</f>
        <v/>
      </c>
      <c r="V38" s="34" t="str">
        <f>IF(火曜日!U7=0,"",火曜日!U7)</f>
        <v/>
      </c>
      <c r="W38" s="34" t="str">
        <f>IF(火曜日!V7=0,"",火曜日!V7)</f>
        <v/>
      </c>
      <c r="X38" s="34" t="str">
        <f>IF(火曜日!W7=0,"",火曜日!W7)</f>
        <v/>
      </c>
      <c r="Y38" s="34" t="str">
        <f>IF(火曜日!X7=0,"",火曜日!X7)</f>
        <v/>
      </c>
      <c r="Z38" s="34" t="str">
        <f>IF(火曜日!Y7=0,"",火曜日!Y7)</f>
        <v/>
      </c>
      <c r="AA38" s="34" t="str">
        <f>IF(火曜日!Z7=0,"",火曜日!Z7)</f>
        <v/>
      </c>
      <c r="AB38" s="34" t="str">
        <f>IF(火曜日!AA7=0,"",火曜日!AA7)</f>
        <v/>
      </c>
      <c r="AC38" s="34" t="str">
        <f>IF(火曜日!AB7=0,"",火曜日!AB7)</f>
        <v/>
      </c>
      <c r="AD38" s="34" t="str">
        <f>IF(火曜日!AC7=0,"",火曜日!AC7)</f>
        <v/>
      </c>
      <c r="AE38" s="34" t="str">
        <f>IF(火曜日!AD7=0,"",火曜日!AD7)</f>
        <v/>
      </c>
      <c r="AF38" s="34" t="str">
        <f>IF(火曜日!AE7=0,"",火曜日!AE7)</f>
        <v/>
      </c>
      <c r="AG38" s="34" t="str">
        <f>IF(火曜日!AF7=0,"",火曜日!AF7)</f>
        <v/>
      </c>
      <c r="AH38" s="34" t="str">
        <f>IF(火曜日!AG7=0,"",火曜日!AG7)</f>
        <v/>
      </c>
      <c r="AI38" s="34" t="str">
        <f>IF(火曜日!AH7=0,"",火曜日!AH7)</f>
        <v/>
      </c>
      <c r="AJ38" s="34" t="str">
        <f>IF(火曜日!AI7=0,"",火曜日!AI7)</f>
        <v/>
      </c>
      <c r="AK38" s="34" t="str">
        <f>IF(火曜日!AJ7=0,"",火曜日!AJ7)</f>
        <v/>
      </c>
      <c r="AL38" s="34" t="str">
        <f>IF(火曜日!AK7=0,"",火曜日!AK7)</f>
        <v/>
      </c>
      <c r="AM38" s="34" t="str">
        <f>IF(火曜日!AL7=0,"",火曜日!AL7)</f>
        <v/>
      </c>
      <c r="AN38" s="34" t="str">
        <f>IF(火曜日!AM7=0,"",火曜日!AM7)</f>
        <v/>
      </c>
      <c r="AO38" s="34" t="str">
        <f>IF(火曜日!AN7=0,"",火曜日!AN7)</f>
        <v/>
      </c>
      <c r="AP38" s="34" t="str">
        <f>IF(火曜日!AO7=0,"",火曜日!AO7)</f>
        <v/>
      </c>
      <c r="AQ38" s="34" t="str">
        <f>IF(火曜日!AP7=0,"",火曜日!AP7)</f>
        <v/>
      </c>
      <c r="AR38" s="34" t="str">
        <f>IF(火曜日!AQ7=0,"",火曜日!AQ7)</f>
        <v/>
      </c>
      <c r="AS38" s="34" t="str">
        <f>IF(火曜日!AR7=0,"",火曜日!AR7)</f>
        <v/>
      </c>
      <c r="AT38" s="30" t="str">
        <f>火曜日!AS7</f>
        <v>コープラスフーズ</v>
      </c>
      <c r="AU38" s="34" t="str">
        <f>火曜日!AT7</f>
        <v>072132</v>
      </c>
      <c r="AV38" s="34" t="str">
        <f>火曜日!AU7</f>
        <v>通常納品</v>
      </c>
    </row>
    <row r="39" spans="1:48">
      <c r="A39" s="41">
        <v>37</v>
      </c>
      <c r="B39" s="40">
        <f>火曜日!A8</f>
        <v>5</v>
      </c>
      <c r="C39" s="30">
        <f>火曜日!B8</f>
        <v>45719</v>
      </c>
      <c r="D39" s="40">
        <f>火曜日!C8</f>
        <v>2</v>
      </c>
      <c r="E39" s="40" t="str">
        <f>火曜日!D8</f>
        <v>火</v>
      </c>
      <c r="F39" s="34">
        <f>火曜日!E8</f>
        <v>0</v>
      </c>
      <c r="G39" s="34">
        <f>火曜日!F8</f>
        <v>517</v>
      </c>
      <c r="H39" s="34">
        <f>火曜日!G8</f>
        <v>391970</v>
      </c>
      <c r="I39" s="30" t="str">
        <f>火曜日!H8</f>
        <v>国産牛切落し（ﾓﾓ）</v>
      </c>
      <c r="J39" s="30" t="str">
        <f>火曜日!I8</f>
        <v>150g</v>
      </c>
      <c r="K39" s="34">
        <f>火曜日!J8</f>
        <v>29</v>
      </c>
      <c r="L39" s="188">
        <f>火曜日!K8</f>
        <v>45733</v>
      </c>
      <c r="M39" s="188">
        <f>火曜日!L8</f>
        <v>45733</v>
      </c>
      <c r="N39" s="34">
        <f>火曜日!M8</f>
        <v>4.3500000000000005</v>
      </c>
      <c r="O39" s="34" t="str">
        <f>火曜日!N8</f>
        <v>391970250317</v>
      </c>
      <c r="P39" s="34" t="str">
        <f>IF(火曜日!O8=0,"",火曜日!O8)</f>
        <v>1687300384</v>
      </c>
      <c r="Q39" s="34" t="str">
        <f>IF(火曜日!P8=0,"",火曜日!P8)</f>
        <v>1528917146</v>
      </c>
      <c r="R39" s="34" t="str">
        <f>IF(火曜日!Q8=0,"",火曜日!Q8)</f>
        <v/>
      </c>
      <c r="S39" s="34" t="str">
        <f>IF(火曜日!R8=0,"",火曜日!R8)</f>
        <v/>
      </c>
      <c r="T39" s="34" t="str">
        <f>IF(火曜日!S8=0,"",火曜日!S8)</f>
        <v/>
      </c>
      <c r="U39" s="34" t="str">
        <f>IF(火曜日!T8=0,"",火曜日!T8)</f>
        <v/>
      </c>
      <c r="V39" s="34" t="str">
        <f>IF(火曜日!U8=0,"",火曜日!U8)</f>
        <v/>
      </c>
      <c r="W39" s="34" t="str">
        <f>IF(火曜日!V8=0,"",火曜日!V8)</f>
        <v/>
      </c>
      <c r="X39" s="34" t="str">
        <f>IF(火曜日!W8=0,"",火曜日!W8)</f>
        <v/>
      </c>
      <c r="Y39" s="34" t="str">
        <f>IF(火曜日!X8=0,"",火曜日!X8)</f>
        <v/>
      </c>
      <c r="Z39" s="34" t="str">
        <f>IF(火曜日!Y8=0,"",火曜日!Y8)</f>
        <v/>
      </c>
      <c r="AA39" s="34" t="str">
        <f>IF(火曜日!Z8=0,"",火曜日!Z8)</f>
        <v/>
      </c>
      <c r="AB39" s="34" t="str">
        <f>IF(火曜日!AA8=0,"",火曜日!AA8)</f>
        <v/>
      </c>
      <c r="AC39" s="34" t="str">
        <f>IF(火曜日!AB8=0,"",火曜日!AB8)</f>
        <v/>
      </c>
      <c r="AD39" s="34" t="str">
        <f>IF(火曜日!AC8=0,"",火曜日!AC8)</f>
        <v/>
      </c>
      <c r="AE39" s="34" t="str">
        <f>IF(火曜日!AD8=0,"",火曜日!AD8)</f>
        <v/>
      </c>
      <c r="AF39" s="34" t="str">
        <f>IF(火曜日!AE8=0,"",火曜日!AE8)</f>
        <v/>
      </c>
      <c r="AG39" s="34" t="str">
        <f>IF(火曜日!AF8=0,"",火曜日!AF8)</f>
        <v/>
      </c>
      <c r="AH39" s="34" t="str">
        <f>IF(火曜日!AG8=0,"",火曜日!AG8)</f>
        <v/>
      </c>
      <c r="AI39" s="34" t="str">
        <f>IF(火曜日!AH8=0,"",火曜日!AH8)</f>
        <v/>
      </c>
      <c r="AJ39" s="34" t="str">
        <f>IF(火曜日!AI8=0,"",火曜日!AI8)</f>
        <v/>
      </c>
      <c r="AK39" s="34" t="str">
        <f>IF(火曜日!AJ8=0,"",火曜日!AJ8)</f>
        <v/>
      </c>
      <c r="AL39" s="34" t="str">
        <f>IF(火曜日!AK8=0,"",火曜日!AK8)</f>
        <v/>
      </c>
      <c r="AM39" s="34" t="str">
        <f>IF(火曜日!AL8=0,"",火曜日!AL8)</f>
        <v/>
      </c>
      <c r="AN39" s="34" t="str">
        <f>IF(火曜日!AM8=0,"",火曜日!AM8)</f>
        <v/>
      </c>
      <c r="AO39" s="34" t="str">
        <f>IF(火曜日!AN8=0,"",火曜日!AN8)</f>
        <v/>
      </c>
      <c r="AP39" s="34" t="str">
        <f>IF(火曜日!AO8=0,"",火曜日!AO8)</f>
        <v/>
      </c>
      <c r="AQ39" s="34" t="str">
        <f>IF(火曜日!AP8=0,"",火曜日!AP8)</f>
        <v/>
      </c>
      <c r="AR39" s="34" t="str">
        <f>IF(火曜日!AQ8=0,"",火曜日!AQ8)</f>
        <v/>
      </c>
      <c r="AS39" s="34" t="str">
        <f>IF(火曜日!AR8=0,"",火曜日!AR8)</f>
        <v/>
      </c>
      <c r="AT39" s="30" t="str">
        <f>火曜日!AS8</f>
        <v>コープラスフーズ</v>
      </c>
      <c r="AU39" s="34" t="str">
        <f>火曜日!AT8</f>
        <v>072132</v>
      </c>
      <c r="AV39" s="34" t="str">
        <f>火曜日!AU8</f>
        <v>通常納品</v>
      </c>
    </row>
    <row r="40" spans="1:48">
      <c r="A40" s="41">
        <v>38</v>
      </c>
      <c r="B40" s="40">
        <f>火曜日!A9</f>
        <v>6</v>
      </c>
      <c r="C40" s="30">
        <f>火曜日!B9</f>
        <v>45719</v>
      </c>
      <c r="D40" s="40">
        <f>火曜日!C9</f>
        <v>2</v>
      </c>
      <c r="E40" s="40" t="str">
        <f>火曜日!D9</f>
        <v>火</v>
      </c>
      <c r="F40" s="34">
        <f>火曜日!E9</f>
        <v>0</v>
      </c>
      <c r="G40" s="34">
        <f>火曜日!F9</f>
        <v>535</v>
      </c>
      <c r="H40" s="34">
        <f>火曜日!G9</f>
        <v>310003</v>
      </c>
      <c r="I40" s="30" t="str">
        <f>火曜日!H9</f>
        <v>国産交雑牛（F1）ステーキ用ヒレ</v>
      </c>
      <c r="J40" s="30" t="str">
        <f>火曜日!I9</f>
        <v>160ｇ（2枚）</v>
      </c>
      <c r="K40" s="34">
        <f>火曜日!J9</f>
        <v>12</v>
      </c>
      <c r="L40" s="188">
        <f>火曜日!K9</f>
        <v>45732</v>
      </c>
      <c r="M40" s="188">
        <f>火曜日!L9</f>
        <v>45729</v>
      </c>
      <c r="N40" s="34">
        <f>火曜日!M9</f>
        <v>1.92</v>
      </c>
      <c r="O40" s="34" t="str">
        <f>火曜日!N9</f>
        <v>310003250313</v>
      </c>
      <c r="P40" s="34" t="str">
        <f>IF(火曜日!O9=0,"",火曜日!O9)</f>
        <v>1671710045</v>
      </c>
      <c r="Q40" s="34" t="str">
        <f>IF(火曜日!P9=0,"",火曜日!P9)</f>
        <v>1442046717</v>
      </c>
      <c r="R40" s="34" t="str">
        <f>IF(火曜日!Q9=0,"",火曜日!Q9)</f>
        <v/>
      </c>
      <c r="S40" s="34" t="str">
        <f>IF(火曜日!R9=0,"",火曜日!R9)</f>
        <v/>
      </c>
      <c r="T40" s="34" t="str">
        <f>IF(火曜日!S9=0,"",火曜日!S9)</f>
        <v/>
      </c>
      <c r="U40" s="34" t="str">
        <f>IF(火曜日!T9=0,"",火曜日!T9)</f>
        <v/>
      </c>
      <c r="V40" s="34" t="str">
        <f>IF(火曜日!U9=0,"",火曜日!U9)</f>
        <v/>
      </c>
      <c r="W40" s="34" t="str">
        <f>IF(火曜日!V9=0,"",火曜日!V9)</f>
        <v/>
      </c>
      <c r="X40" s="34" t="str">
        <f>IF(火曜日!W9=0,"",火曜日!W9)</f>
        <v/>
      </c>
      <c r="Y40" s="34" t="str">
        <f>IF(火曜日!X9=0,"",火曜日!X9)</f>
        <v/>
      </c>
      <c r="Z40" s="34" t="str">
        <f>IF(火曜日!Y9=0,"",火曜日!Y9)</f>
        <v/>
      </c>
      <c r="AA40" s="34" t="str">
        <f>IF(火曜日!Z9=0,"",火曜日!Z9)</f>
        <v/>
      </c>
      <c r="AB40" s="34" t="str">
        <f>IF(火曜日!AA9=0,"",火曜日!AA9)</f>
        <v/>
      </c>
      <c r="AC40" s="34" t="str">
        <f>IF(火曜日!AB9=0,"",火曜日!AB9)</f>
        <v/>
      </c>
      <c r="AD40" s="34" t="str">
        <f>IF(火曜日!AC9=0,"",火曜日!AC9)</f>
        <v/>
      </c>
      <c r="AE40" s="34" t="str">
        <f>IF(火曜日!AD9=0,"",火曜日!AD9)</f>
        <v/>
      </c>
      <c r="AF40" s="34" t="str">
        <f>IF(火曜日!AE9=0,"",火曜日!AE9)</f>
        <v/>
      </c>
      <c r="AG40" s="34" t="str">
        <f>IF(火曜日!AF9=0,"",火曜日!AF9)</f>
        <v/>
      </c>
      <c r="AH40" s="34" t="str">
        <f>IF(火曜日!AG9=0,"",火曜日!AG9)</f>
        <v/>
      </c>
      <c r="AI40" s="34" t="str">
        <f>IF(火曜日!AH9=0,"",火曜日!AH9)</f>
        <v/>
      </c>
      <c r="AJ40" s="34" t="str">
        <f>IF(火曜日!AI9=0,"",火曜日!AI9)</f>
        <v/>
      </c>
      <c r="AK40" s="34" t="str">
        <f>IF(火曜日!AJ9=0,"",火曜日!AJ9)</f>
        <v/>
      </c>
      <c r="AL40" s="34" t="str">
        <f>IF(火曜日!AK9=0,"",火曜日!AK9)</f>
        <v/>
      </c>
      <c r="AM40" s="34" t="str">
        <f>IF(火曜日!AL9=0,"",火曜日!AL9)</f>
        <v/>
      </c>
      <c r="AN40" s="34" t="str">
        <f>IF(火曜日!AM9=0,"",火曜日!AM9)</f>
        <v/>
      </c>
      <c r="AO40" s="34" t="str">
        <f>IF(火曜日!AN9=0,"",火曜日!AN9)</f>
        <v/>
      </c>
      <c r="AP40" s="34" t="str">
        <f>IF(火曜日!AO9=0,"",火曜日!AO9)</f>
        <v/>
      </c>
      <c r="AQ40" s="34" t="str">
        <f>IF(火曜日!AP9=0,"",火曜日!AP9)</f>
        <v/>
      </c>
      <c r="AR40" s="34" t="str">
        <f>IF(火曜日!AQ9=0,"",火曜日!AQ9)</f>
        <v/>
      </c>
      <c r="AS40" s="34" t="str">
        <f>IF(火曜日!AR9=0,"",火曜日!AR9)</f>
        <v/>
      </c>
      <c r="AT40" s="30" t="str">
        <f>火曜日!AS9</f>
        <v>コープラスフーズ</v>
      </c>
      <c r="AU40" s="34" t="str">
        <f>火曜日!AT9</f>
        <v>072132</v>
      </c>
      <c r="AV40" s="34" t="str">
        <f>火曜日!AU9</f>
        <v>通常納品</v>
      </c>
    </row>
    <row r="41" spans="1:48">
      <c r="A41" s="41">
        <v>39</v>
      </c>
      <c r="B41" s="40">
        <f>火曜日!A10</f>
        <v>7</v>
      </c>
      <c r="C41" s="30">
        <f>火曜日!B10</f>
        <v>45719</v>
      </c>
      <c r="D41" s="40">
        <f>火曜日!C10</f>
        <v>2</v>
      </c>
      <c r="E41" s="40" t="str">
        <f>火曜日!D10</f>
        <v>火</v>
      </c>
      <c r="F41" s="34">
        <f>火曜日!E10</f>
        <v>0</v>
      </c>
      <c r="G41" s="34">
        <f>火曜日!F10</f>
        <v>519</v>
      </c>
      <c r="H41" s="34">
        <f>火曜日!G10</f>
        <v>308446</v>
      </c>
      <c r="I41" s="30" t="str">
        <f>火曜日!H10</f>
        <v>国産牛ステーキ用（ﾓﾓ）</v>
      </c>
      <c r="J41" s="30" t="str">
        <f>火曜日!I10</f>
        <v>80ｇ×2枚</v>
      </c>
      <c r="K41" s="34">
        <f>火曜日!J10</f>
        <v>7</v>
      </c>
      <c r="L41" s="188">
        <f>火曜日!K10</f>
        <v>45732</v>
      </c>
      <c r="M41" s="188">
        <f>火曜日!L10</f>
        <v>45729</v>
      </c>
      <c r="N41" s="34">
        <f>火曜日!M10</f>
        <v>1.1200000000000001</v>
      </c>
      <c r="O41" s="34" t="str">
        <f>火曜日!N10</f>
        <v>308446250313</v>
      </c>
      <c r="P41" s="34" t="str">
        <f>IF(火曜日!O10=0,"",火曜日!O10)</f>
        <v>1434322942</v>
      </c>
      <c r="Q41" s="34" t="str">
        <f>IF(火曜日!P10=0,"",火曜日!P10)</f>
        <v/>
      </c>
      <c r="R41" s="34" t="str">
        <f>IF(火曜日!Q10=0,"",火曜日!Q10)</f>
        <v/>
      </c>
      <c r="S41" s="34" t="str">
        <f>IF(火曜日!R10=0,"",火曜日!R10)</f>
        <v/>
      </c>
      <c r="T41" s="34" t="str">
        <f>IF(火曜日!S10=0,"",火曜日!S10)</f>
        <v/>
      </c>
      <c r="U41" s="34" t="str">
        <f>IF(火曜日!T10=0,"",火曜日!T10)</f>
        <v/>
      </c>
      <c r="V41" s="34" t="str">
        <f>IF(火曜日!U10=0,"",火曜日!U10)</f>
        <v/>
      </c>
      <c r="W41" s="34" t="str">
        <f>IF(火曜日!V10=0,"",火曜日!V10)</f>
        <v/>
      </c>
      <c r="X41" s="34" t="str">
        <f>IF(火曜日!W10=0,"",火曜日!W10)</f>
        <v/>
      </c>
      <c r="Y41" s="34" t="str">
        <f>IF(火曜日!X10=0,"",火曜日!X10)</f>
        <v/>
      </c>
      <c r="Z41" s="34" t="str">
        <f>IF(火曜日!Y10=0,"",火曜日!Y10)</f>
        <v/>
      </c>
      <c r="AA41" s="34" t="str">
        <f>IF(火曜日!Z10=0,"",火曜日!Z10)</f>
        <v/>
      </c>
      <c r="AB41" s="34" t="str">
        <f>IF(火曜日!AA10=0,"",火曜日!AA10)</f>
        <v/>
      </c>
      <c r="AC41" s="34" t="str">
        <f>IF(火曜日!AB10=0,"",火曜日!AB10)</f>
        <v/>
      </c>
      <c r="AD41" s="34" t="str">
        <f>IF(火曜日!AC10=0,"",火曜日!AC10)</f>
        <v/>
      </c>
      <c r="AE41" s="34" t="str">
        <f>IF(火曜日!AD10=0,"",火曜日!AD10)</f>
        <v/>
      </c>
      <c r="AF41" s="34" t="str">
        <f>IF(火曜日!AE10=0,"",火曜日!AE10)</f>
        <v/>
      </c>
      <c r="AG41" s="34" t="str">
        <f>IF(火曜日!AF10=0,"",火曜日!AF10)</f>
        <v/>
      </c>
      <c r="AH41" s="34" t="str">
        <f>IF(火曜日!AG10=0,"",火曜日!AG10)</f>
        <v/>
      </c>
      <c r="AI41" s="34" t="str">
        <f>IF(火曜日!AH10=0,"",火曜日!AH10)</f>
        <v/>
      </c>
      <c r="AJ41" s="34" t="str">
        <f>IF(火曜日!AI10=0,"",火曜日!AI10)</f>
        <v/>
      </c>
      <c r="AK41" s="34" t="str">
        <f>IF(火曜日!AJ10=0,"",火曜日!AJ10)</f>
        <v/>
      </c>
      <c r="AL41" s="34" t="str">
        <f>IF(火曜日!AK10=0,"",火曜日!AK10)</f>
        <v/>
      </c>
      <c r="AM41" s="34" t="str">
        <f>IF(火曜日!AL10=0,"",火曜日!AL10)</f>
        <v/>
      </c>
      <c r="AN41" s="34" t="str">
        <f>IF(火曜日!AM10=0,"",火曜日!AM10)</f>
        <v/>
      </c>
      <c r="AO41" s="34" t="str">
        <f>IF(火曜日!AN10=0,"",火曜日!AN10)</f>
        <v/>
      </c>
      <c r="AP41" s="34" t="str">
        <f>IF(火曜日!AO10=0,"",火曜日!AO10)</f>
        <v/>
      </c>
      <c r="AQ41" s="34" t="str">
        <f>IF(火曜日!AP10=0,"",火曜日!AP10)</f>
        <v/>
      </c>
      <c r="AR41" s="34" t="str">
        <f>IF(火曜日!AQ10=0,"",火曜日!AQ10)</f>
        <v/>
      </c>
      <c r="AS41" s="34" t="str">
        <f>IF(火曜日!AR10=0,"",火曜日!AR10)</f>
        <v/>
      </c>
      <c r="AT41" s="30" t="str">
        <f>火曜日!AS10</f>
        <v>コープラスフーズ</v>
      </c>
      <c r="AU41" s="34" t="str">
        <f>火曜日!AT10</f>
        <v>072132</v>
      </c>
      <c r="AV41" s="34" t="str">
        <f>火曜日!AU10</f>
        <v>通常納品</v>
      </c>
    </row>
    <row r="42" spans="1:48">
      <c r="A42" s="41">
        <v>40</v>
      </c>
      <c r="B42" s="40">
        <f>火曜日!A11</f>
        <v>8</v>
      </c>
      <c r="C42" s="30">
        <f>火曜日!B11</f>
        <v>45719</v>
      </c>
      <c r="D42" s="40">
        <f>火曜日!C11</f>
        <v>2</v>
      </c>
      <c r="E42" s="40" t="str">
        <f>火曜日!D11</f>
        <v>火</v>
      </c>
      <c r="F42" s="34">
        <f>火曜日!E11</f>
        <v>0</v>
      </c>
      <c r="G42" s="34">
        <f>火曜日!F11</f>
        <v>537</v>
      </c>
      <c r="H42" s="34">
        <f>火曜日!G11</f>
        <v>308488</v>
      </c>
      <c r="I42" s="30" t="str">
        <f>火曜日!H11</f>
        <v>指定牛焼肉用厚切り（ﾛｰｽ(ｻﾞﾌﾞﾄﾝ）・ﾓﾓ）</v>
      </c>
      <c r="J42" s="30" t="str">
        <f>火曜日!I11</f>
        <v>200ｇ(ﾛｰｽ100ｇ・ﾓﾓ100ｇ）</v>
      </c>
      <c r="K42" s="34">
        <f>火曜日!J11</f>
        <v>0</v>
      </c>
      <c r="L42" s="188">
        <f>火曜日!K11</f>
        <v>45732</v>
      </c>
      <c r="M42" s="188" t="str">
        <f>火曜日!L11</f>
        <v/>
      </c>
      <c r="N42" s="34">
        <f>火曜日!M11</f>
        <v>0</v>
      </c>
      <c r="O42" s="34" t="str">
        <f>火曜日!N11</f>
        <v>308488</v>
      </c>
      <c r="P42" s="34" t="str">
        <f>IF(火曜日!O11=0,"",火曜日!O11)</f>
        <v/>
      </c>
      <c r="Q42" s="34" t="str">
        <f>IF(火曜日!P11=0,"",火曜日!P11)</f>
        <v/>
      </c>
      <c r="R42" s="34" t="str">
        <f>IF(火曜日!Q11=0,"",火曜日!Q11)</f>
        <v/>
      </c>
      <c r="S42" s="34" t="str">
        <f>IF(火曜日!R11=0,"",火曜日!R11)</f>
        <v/>
      </c>
      <c r="T42" s="34" t="str">
        <f>IF(火曜日!S11=0,"",火曜日!S11)</f>
        <v/>
      </c>
      <c r="U42" s="34" t="str">
        <f>IF(火曜日!T11=0,"",火曜日!T11)</f>
        <v/>
      </c>
      <c r="V42" s="34" t="str">
        <f>IF(火曜日!U11=0,"",火曜日!U11)</f>
        <v/>
      </c>
      <c r="W42" s="34" t="str">
        <f>IF(火曜日!V11=0,"",火曜日!V11)</f>
        <v/>
      </c>
      <c r="X42" s="34" t="str">
        <f>IF(火曜日!W11=0,"",火曜日!W11)</f>
        <v/>
      </c>
      <c r="Y42" s="34" t="str">
        <f>IF(火曜日!X11=0,"",火曜日!X11)</f>
        <v/>
      </c>
      <c r="Z42" s="34" t="str">
        <f>IF(火曜日!Y11=0,"",火曜日!Y11)</f>
        <v/>
      </c>
      <c r="AA42" s="34" t="str">
        <f>IF(火曜日!Z11=0,"",火曜日!Z11)</f>
        <v/>
      </c>
      <c r="AB42" s="34" t="str">
        <f>IF(火曜日!AA11=0,"",火曜日!AA11)</f>
        <v/>
      </c>
      <c r="AC42" s="34" t="str">
        <f>IF(火曜日!AB11=0,"",火曜日!AB11)</f>
        <v/>
      </c>
      <c r="AD42" s="34" t="str">
        <f>IF(火曜日!AC11=0,"",火曜日!AC11)</f>
        <v/>
      </c>
      <c r="AE42" s="34" t="str">
        <f>IF(火曜日!AD11=0,"",火曜日!AD11)</f>
        <v/>
      </c>
      <c r="AF42" s="34" t="str">
        <f>IF(火曜日!AE11=0,"",火曜日!AE11)</f>
        <v/>
      </c>
      <c r="AG42" s="34" t="str">
        <f>IF(火曜日!AF11=0,"",火曜日!AF11)</f>
        <v/>
      </c>
      <c r="AH42" s="34" t="str">
        <f>IF(火曜日!AG11=0,"",火曜日!AG11)</f>
        <v/>
      </c>
      <c r="AI42" s="34" t="str">
        <f>IF(火曜日!AH11=0,"",火曜日!AH11)</f>
        <v/>
      </c>
      <c r="AJ42" s="34" t="str">
        <f>IF(火曜日!AI11=0,"",火曜日!AI11)</f>
        <v/>
      </c>
      <c r="AK42" s="34" t="str">
        <f>IF(火曜日!AJ11=0,"",火曜日!AJ11)</f>
        <v/>
      </c>
      <c r="AL42" s="34" t="str">
        <f>IF(火曜日!AK11=0,"",火曜日!AK11)</f>
        <v/>
      </c>
      <c r="AM42" s="34" t="str">
        <f>IF(火曜日!AL11=0,"",火曜日!AL11)</f>
        <v/>
      </c>
      <c r="AN42" s="34" t="str">
        <f>IF(火曜日!AM11=0,"",火曜日!AM11)</f>
        <v/>
      </c>
      <c r="AO42" s="34" t="str">
        <f>IF(火曜日!AN11=0,"",火曜日!AN11)</f>
        <v/>
      </c>
      <c r="AP42" s="34" t="str">
        <f>IF(火曜日!AO11=0,"",火曜日!AO11)</f>
        <v/>
      </c>
      <c r="AQ42" s="34" t="str">
        <f>IF(火曜日!AP11=0,"",火曜日!AP11)</f>
        <v/>
      </c>
      <c r="AR42" s="34" t="str">
        <f>IF(火曜日!AQ11=0,"",火曜日!AQ11)</f>
        <v/>
      </c>
      <c r="AS42" s="34" t="str">
        <f>IF(火曜日!AR11=0,"",火曜日!AR11)</f>
        <v/>
      </c>
      <c r="AT42" s="30" t="str">
        <f>火曜日!AS11</f>
        <v>コープラスフーズ</v>
      </c>
      <c r="AU42" s="34" t="str">
        <f>火曜日!AT11</f>
        <v>072132</v>
      </c>
      <c r="AV42" s="34" t="str">
        <f>火曜日!AU11</f>
        <v>通常納品</v>
      </c>
    </row>
    <row r="43" spans="1:48">
      <c r="A43" s="41">
        <v>41</v>
      </c>
      <c r="B43" s="40">
        <f>火曜日!A12</f>
        <v>9</v>
      </c>
      <c r="C43" s="30">
        <f>火曜日!B12</f>
        <v>45719</v>
      </c>
      <c r="D43" s="40">
        <f>火曜日!C12</f>
        <v>2</v>
      </c>
      <c r="E43" s="40" t="str">
        <f>火曜日!D12</f>
        <v>火</v>
      </c>
      <c r="F43" s="34">
        <f>火曜日!E12</f>
        <v>0</v>
      </c>
      <c r="G43" s="34">
        <f>火曜日!F12</f>
        <v>530</v>
      </c>
      <c r="H43" s="34">
        <f>火曜日!G12</f>
        <v>391277</v>
      </c>
      <c r="I43" s="30" t="str">
        <f>火曜日!H12</f>
        <v>国産牛切落し焼肉用（ﾓﾓ）</v>
      </c>
      <c r="J43" s="30" t="str">
        <f>火曜日!I12</f>
        <v>200g</v>
      </c>
      <c r="K43" s="34">
        <f>火曜日!J12</f>
        <v>10</v>
      </c>
      <c r="L43" s="188">
        <f>火曜日!K12</f>
        <v>45732</v>
      </c>
      <c r="M43" s="188">
        <f>火曜日!L12</f>
        <v>45728</v>
      </c>
      <c r="N43" s="34">
        <f>火曜日!M12</f>
        <v>2</v>
      </c>
      <c r="O43" s="34" t="str">
        <f>火曜日!N12</f>
        <v>391277250312</v>
      </c>
      <c r="P43" s="34" t="str">
        <f>IF(火曜日!O12=0,"",火曜日!O12)</f>
        <v>1662632646</v>
      </c>
      <c r="Q43" s="34" t="str">
        <f>IF(火曜日!P12=0,"",火曜日!P12)</f>
        <v/>
      </c>
      <c r="R43" s="34" t="str">
        <f>IF(火曜日!Q12=0,"",火曜日!Q12)</f>
        <v/>
      </c>
      <c r="S43" s="34" t="str">
        <f>IF(火曜日!R12=0,"",火曜日!R12)</f>
        <v/>
      </c>
      <c r="T43" s="34" t="str">
        <f>IF(火曜日!S12=0,"",火曜日!S12)</f>
        <v/>
      </c>
      <c r="U43" s="34" t="str">
        <f>IF(火曜日!T12=0,"",火曜日!T12)</f>
        <v/>
      </c>
      <c r="V43" s="34" t="str">
        <f>IF(火曜日!U12=0,"",火曜日!U12)</f>
        <v/>
      </c>
      <c r="W43" s="34" t="str">
        <f>IF(火曜日!V12=0,"",火曜日!V12)</f>
        <v/>
      </c>
      <c r="X43" s="34" t="str">
        <f>IF(火曜日!W12=0,"",火曜日!W12)</f>
        <v/>
      </c>
      <c r="Y43" s="34" t="str">
        <f>IF(火曜日!X12=0,"",火曜日!X12)</f>
        <v/>
      </c>
      <c r="Z43" s="34" t="str">
        <f>IF(火曜日!Y12=0,"",火曜日!Y12)</f>
        <v/>
      </c>
      <c r="AA43" s="34" t="str">
        <f>IF(火曜日!Z12=0,"",火曜日!Z12)</f>
        <v/>
      </c>
      <c r="AB43" s="34" t="str">
        <f>IF(火曜日!AA12=0,"",火曜日!AA12)</f>
        <v/>
      </c>
      <c r="AC43" s="34" t="str">
        <f>IF(火曜日!AB12=0,"",火曜日!AB12)</f>
        <v/>
      </c>
      <c r="AD43" s="34" t="str">
        <f>IF(火曜日!AC12=0,"",火曜日!AC12)</f>
        <v/>
      </c>
      <c r="AE43" s="34" t="str">
        <f>IF(火曜日!AD12=0,"",火曜日!AD12)</f>
        <v/>
      </c>
      <c r="AF43" s="34" t="str">
        <f>IF(火曜日!AE12=0,"",火曜日!AE12)</f>
        <v/>
      </c>
      <c r="AG43" s="34" t="str">
        <f>IF(火曜日!AF12=0,"",火曜日!AF12)</f>
        <v/>
      </c>
      <c r="AH43" s="34" t="str">
        <f>IF(火曜日!AG12=0,"",火曜日!AG12)</f>
        <v/>
      </c>
      <c r="AI43" s="34" t="str">
        <f>IF(火曜日!AH12=0,"",火曜日!AH12)</f>
        <v/>
      </c>
      <c r="AJ43" s="34" t="str">
        <f>IF(火曜日!AI12=0,"",火曜日!AI12)</f>
        <v/>
      </c>
      <c r="AK43" s="34" t="str">
        <f>IF(火曜日!AJ12=0,"",火曜日!AJ12)</f>
        <v/>
      </c>
      <c r="AL43" s="34" t="str">
        <f>IF(火曜日!AK12=0,"",火曜日!AK12)</f>
        <v/>
      </c>
      <c r="AM43" s="34" t="str">
        <f>IF(火曜日!AL12=0,"",火曜日!AL12)</f>
        <v/>
      </c>
      <c r="AN43" s="34" t="str">
        <f>IF(火曜日!AM12=0,"",火曜日!AM12)</f>
        <v/>
      </c>
      <c r="AO43" s="34" t="str">
        <f>IF(火曜日!AN12=0,"",火曜日!AN12)</f>
        <v/>
      </c>
      <c r="AP43" s="34" t="str">
        <f>IF(火曜日!AO12=0,"",火曜日!AO12)</f>
        <v/>
      </c>
      <c r="AQ43" s="34" t="str">
        <f>IF(火曜日!AP12=0,"",火曜日!AP12)</f>
        <v/>
      </c>
      <c r="AR43" s="34" t="str">
        <f>IF(火曜日!AQ12=0,"",火曜日!AQ12)</f>
        <v/>
      </c>
      <c r="AS43" s="34" t="str">
        <f>IF(火曜日!AR12=0,"",火曜日!AR12)</f>
        <v/>
      </c>
      <c r="AT43" s="30" t="str">
        <f>火曜日!AS12</f>
        <v>コープラスフーズ</v>
      </c>
      <c r="AU43" s="34" t="str">
        <f>火曜日!AT12</f>
        <v>072132</v>
      </c>
      <c r="AV43" s="34" t="str">
        <f>火曜日!AU12</f>
        <v>通常納品</v>
      </c>
    </row>
    <row r="44" spans="1:48">
      <c r="A44" s="41">
        <v>42</v>
      </c>
      <c r="B44" s="40">
        <f>火曜日!A13</f>
        <v>10</v>
      </c>
      <c r="C44" s="30">
        <f>火曜日!B13</f>
        <v>45719</v>
      </c>
      <c r="D44" s="40">
        <f>火曜日!C13</f>
        <v>2</v>
      </c>
      <c r="E44" s="40" t="str">
        <f>火曜日!D13</f>
        <v>火</v>
      </c>
      <c r="F44" s="34">
        <f>火曜日!E13</f>
        <v>0</v>
      </c>
      <c r="G44" s="34">
        <f>火曜日!F13</f>
        <v>526</v>
      </c>
      <c r="H44" s="34">
        <f>火曜日!G13</f>
        <v>303941</v>
      </c>
      <c r="I44" s="30" t="str">
        <f>火曜日!H13</f>
        <v>国産牛すき焼用（ロース）</v>
      </c>
      <c r="J44" s="30" t="str">
        <f>火曜日!I13</f>
        <v>150ｇ</v>
      </c>
      <c r="K44" s="34">
        <f>火曜日!J13</f>
        <v>3</v>
      </c>
      <c r="L44" s="188">
        <f>火曜日!K13</f>
        <v>45732</v>
      </c>
      <c r="M44" s="188">
        <f>火曜日!L13</f>
        <v>45729</v>
      </c>
      <c r="N44" s="34">
        <f>火曜日!M13</f>
        <v>0.45</v>
      </c>
      <c r="O44" s="34" t="str">
        <f>火曜日!N13</f>
        <v>303941250313</v>
      </c>
      <c r="P44" s="34" t="str">
        <f>IF(火曜日!O13=0,"",火曜日!O13)</f>
        <v>1684206665</v>
      </c>
      <c r="Q44" s="34" t="str">
        <f>IF(火曜日!P13=0,"",火曜日!P13)</f>
        <v/>
      </c>
      <c r="R44" s="34" t="str">
        <f>IF(火曜日!Q13=0,"",火曜日!Q13)</f>
        <v/>
      </c>
      <c r="S44" s="34" t="str">
        <f>IF(火曜日!R13=0,"",火曜日!R13)</f>
        <v/>
      </c>
      <c r="T44" s="34" t="str">
        <f>IF(火曜日!S13=0,"",火曜日!S13)</f>
        <v/>
      </c>
      <c r="U44" s="34" t="str">
        <f>IF(火曜日!T13=0,"",火曜日!T13)</f>
        <v/>
      </c>
      <c r="V44" s="34" t="str">
        <f>IF(火曜日!U13=0,"",火曜日!U13)</f>
        <v/>
      </c>
      <c r="W44" s="34" t="str">
        <f>IF(火曜日!V13=0,"",火曜日!V13)</f>
        <v/>
      </c>
      <c r="X44" s="34" t="str">
        <f>IF(火曜日!W13=0,"",火曜日!W13)</f>
        <v/>
      </c>
      <c r="Y44" s="34" t="str">
        <f>IF(火曜日!X13=0,"",火曜日!X13)</f>
        <v/>
      </c>
      <c r="Z44" s="34" t="str">
        <f>IF(火曜日!Y13=0,"",火曜日!Y13)</f>
        <v/>
      </c>
      <c r="AA44" s="34" t="str">
        <f>IF(火曜日!Z13=0,"",火曜日!Z13)</f>
        <v/>
      </c>
      <c r="AB44" s="34" t="str">
        <f>IF(火曜日!AA13=0,"",火曜日!AA13)</f>
        <v/>
      </c>
      <c r="AC44" s="34" t="str">
        <f>IF(火曜日!AB13=0,"",火曜日!AB13)</f>
        <v/>
      </c>
      <c r="AD44" s="34" t="str">
        <f>IF(火曜日!AC13=0,"",火曜日!AC13)</f>
        <v/>
      </c>
      <c r="AE44" s="34" t="str">
        <f>IF(火曜日!AD13=0,"",火曜日!AD13)</f>
        <v/>
      </c>
      <c r="AF44" s="34" t="str">
        <f>IF(火曜日!AE13=0,"",火曜日!AE13)</f>
        <v/>
      </c>
      <c r="AG44" s="34" t="str">
        <f>IF(火曜日!AF13=0,"",火曜日!AF13)</f>
        <v/>
      </c>
      <c r="AH44" s="34" t="str">
        <f>IF(火曜日!AG13=0,"",火曜日!AG13)</f>
        <v/>
      </c>
      <c r="AI44" s="34" t="str">
        <f>IF(火曜日!AH13=0,"",火曜日!AH13)</f>
        <v/>
      </c>
      <c r="AJ44" s="34" t="str">
        <f>IF(火曜日!AI13=0,"",火曜日!AI13)</f>
        <v/>
      </c>
      <c r="AK44" s="34" t="str">
        <f>IF(火曜日!AJ13=0,"",火曜日!AJ13)</f>
        <v/>
      </c>
      <c r="AL44" s="34" t="str">
        <f>IF(火曜日!AK13=0,"",火曜日!AK13)</f>
        <v/>
      </c>
      <c r="AM44" s="34" t="str">
        <f>IF(火曜日!AL13=0,"",火曜日!AL13)</f>
        <v/>
      </c>
      <c r="AN44" s="34" t="str">
        <f>IF(火曜日!AM13=0,"",火曜日!AM13)</f>
        <v/>
      </c>
      <c r="AO44" s="34" t="str">
        <f>IF(火曜日!AN13=0,"",火曜日!AN13)</f>
        <v/>
      </c>
      <c r="AP44" s="34" t="str">
        <f>IF(火曜日!AO13=0,"",火曜日!AO13)</f>
        <v/>
      </c>
      <c r="AQ44" s="34" t="str">
        <f>IF(火曜日!AP13=0,"",火曜日!AP13)</f>
        <v/>
      </c>
      <c r="AR44" s="34" t="str">
        <f>IF(火曜日!AQ13=0,"",火曜日!AQ13)</f>
        <v/>
      </c>
      <c r="AS44" s="34" t="str">
        <f>IF(火曜日!AR13=0,"",火曜日!AR13)</f>
        <v/>
      </c>
      <c r="AT44" s="30" t="str">
        <f>火曜日!AS13</f>
        <v>コープラスフーズ</v>
      </c>
      <c r="AU44" s="34" t="str">
        <f>火曜日!AT13</f>
        <v>072132</v>
      </c>
      <c r="AV44" s="34" t="str">
        <f>火曜日!AU13</f>
        <v>通常納品</v>
      </c>
    </row>
    <row r="45" spans="1:48">
      <c r="A45" s="41">
        <v>43</v>
      </c>
      <c r="B45" s="40">
        <f>火曜日!A14</f>
        <v>11</v>
      </c>
      <c r="C45" s="30">
        <f>火曜日!B14</f>
        <v>45719</v>
      </c>
      <c r="D45" s="40">
        <f>火曜日!C14</f>
        <v>2</v>
      </c>
      <c r="E45" s="40" t="str">
        <f>火曜日!D14</f>
        <v>火</v>
      </c>
      <c r="F45" s="34">
        <f>火曜日!E14</f>
        <v>0</v>
      </c>
      <c r="G45" s="34">
        <f>火曜日!F14</f>
        <v>521</v>
      </c>
      <c r="H45" s="34">
        <f>火曜日!G14</f>
        <v>307414</v>
      </c>
      <c r="I45" s="30" t="str">
        <f>火曜日!H14</f>
        <v>国産牛こまぎれ(ﾊﾞﾗ凍結）</v>
      </c>
      <c r="J45" s="30" t="str">
        <f>火曜日!I14</f>
        <v>270ｇ</v>
      </c>
      <c r="K45" s="34">
        <f>火曜日!J14</f>
        <v>46</v>
      </c>
      <c r="L45" s="188">
        <f>火曜日!K14</f>
        <v>45732</v>
      </c>
      <c r="M45" s="188">
        <f>火曜日!L14</f>
        <v>45729</v>
      </c>
      <c r="N45" s="34">
        <f>火曜日!M14</f>
        <v>12.42</v>
      </c>
      <c r="O45" s="34" t="str">
        <f>火曜日!N14</f>
        <v>307414250313</v>
      </c>
      <c r="P45" s="34" t="str">
        <f>IF(火曜日!O14=0,"",火曜日!O14)</f>
        <v>1617113428</v>
      </c>
      <c r="Q45" s="34" t="str">
        <f>IF(火曜日!P14=0,"",火曜日!P14)</f>
        <v>1395194954</v>
      </c>
      <c r="R45" s="34" t="str">
        <f>IF(火曜日!Q14=0,"",火曜日!Q14)</f>
        <v>1617113428</v>
      </c>
      <c r="S45" s="34" t="str">
        <f>IF(火曜日!R14=0,"",火曜日!R14)</f>
        <v>1625813259</v>
      </c>
      <c r="T45" s="34" t="str">
        <f>IF(火曜日!S14=0,"",火曜日!S14)</f>
        <v/>
      </c>
      <c r="U45" s="34" t="str">
        <f>IF(火曜日!T14=0,"",火曜日!T14)</f>
        <v/>
      </c>
      <c r="V45" s="34" t="str">
        <f>IF(火曜日!U14=0,"",火曜日!U14)</f>
        <v/>
      </c>
      <c r="W45" s="34" t="str">
        <f>IF(火曜日!V14=0,"",火曜日!V14)</f>
        <v/>
      </c>
      <c r="X45" s="34" t="str">
        <f>IF(火曜日!W14=0,"",火曜日!W14)</f>
        <v/>
      </c>
      <c r="Y45" s="34" t="str">
        <f>IF(火曜日!X14=0,"",火曜日!X14)</f>
        <v/>
      </c>
      <c r="Z45" s="34" t="str">
        <f>IF(火曜日!Y14=0,"",火曜日!Y14)</f>
        <v/>
      </c>
      <c r="AA45" s="34" t="str">
        <f>IF(火曜日!Z14=0,"",火曜日!Z14)</f>
        <v/>
      </c>
      <c r="AB45" s="34" t="str">
        <f>IF(火曜日!AA14=0,"",火曜日!AA14)</f>
        <v/>
      </c>
      <c r="AC45" s="34" t="str">
        <f>IF(火曜日!AB14=0,"",火曜日!AB14)</f>
        <v/>
      </c>
      <c r="AD45" s="34" t="str">
        <f>IF(火曜日!AC14=0,"",火曜日!AC14)</f>
        <v/>
      </c>
      <c r="AE45" s="34" t="str">
        <f>IF(火曜日!AD14=0,"",火曜日!AD14)</f>
        <v/>
      </c>
      <c r="AF45" s="34" t="str">
        <f>IF(火曜日!AE14=0,"",火曜日!AE14)</f>
        <v/>
      </c>
      <c r="AG45" s="34" t="str">
        <f>IF(火曜日!AF14=0,"",火曜日!AF14)</f>
        <v/>
      </c>
      <c r="AH45" s="34" t="str">
        <f>IF(火曜日!AG14=0,"",火曜日!AG14)</f>
        <v/>
      </c>
      <c r="AI45" s="34" t="str">
        <f>IF(火曜日!AH14=0,"",火曜日!AH14)</f>
        <v/>
      </c>
      <c r="AJ45" s="34" t="str">
        <f>IF(火曜日!AI14=0,"",火曜日!AI14)</f>
        <v/>
      </c>
      <c r="AK45" s="34" t="str">
        <f>IF(火曜日!AJ14=0,"",火曜日!AJ14)</f>
        <v/>
      </c>
      <c r="AL45" s="34" t="str">
        <f>IF(火曜日!AK14=0,"",火曜日!AK14)</f>
        <v/>
      </c>
      <c r="AM45" s="34" t="str">
        <f>IF(火曜日!AL14=0,"",火曜日!AL14)</f>
        <v/>
      </c>
      <c r="AN45" s="34" t="str">
        <f>IF(火曜日!AM14=0,"",火曜日!AM14)</f>
        <v/>
      </c>
      <c r="AO45" s="34" t="str">
        <f>IF(火曜日!AN14=0,"",火曜日!AN14)</f>
        <v/>
      </c>
      <c r="AP45" s="34" t="str">
        <f>IF(火曜日!AO14=0,"",火曜日!AO14)</f>
        <v/>
      </c>
      <c r="AQ45" s="34" t="str">
        <f>IF(火曜日!AP14=0,"",火曜日!AP14)</f>
        <v/>
      </c>
      <c r="AR45" s="34" t="str">
        <f>IF(火曜日!AQ14=0,"",火曜日!AQ14)</f>
        <v/>
      </c>
      <c r="AS45" s="34" t="str">
        <f>IF(火曜日!AR14=0,"",火曜日!AR14)</f>
        <v/>
      </c>
      <c r="AT45" s="30" t="str">
        <f>火曜日!AS14</f>
        <v>コープラスフーズ</v>
      </c>
      <c r="AU45" s="34" t="str">
        <f>火曜日!AT14</f>
        <v>072132</v>
      </c>
      <c r="AV45" s="34" t="str">
        <f>火曜日!AU14</f>
        <v>通常納品</v>
      </c>
    </row>
    <row r="46" spans="1:48">
      <c r="A46" s="41">
        <v>44</v>
      </c>
      <c r="B46" s="40">
        <f>火曜日!A15</f>
        <v>12</v>
      </c>
      <c r="C46" s="30" t="str">
        <f>火曜日!B15</f>
        <v/>
      </c>
      <c r="D46" s="40" t="str">
        <f>火曜日!C15</f>
        <v/>
      </c>
      <c r="E46" s="40" t="str">
        <f>火曜日!D15</f>
        <v/>
      </c>
      <c r="F46" s="34">
        <f>火曜日!E15</f>
        <v>0</v>
      </c>
      <c r="G46" s="34" t="str">
        <f>火曜日!F15</f>
        <v/>
      </c>
      <c r="H46" s="34" t="str">
        <f>火曜日!G15</f>
        <v/>
      </c>
      <c r="I46" s="30" t="str">
        <f>火曜日!H15</f>
        <v/>
      </c>
      <c r="J46" s="30" t="str">
        <f>火曜日!I15</f>
        <v/>
      </c>
      <c r="K46" s="34" t="str">
        <f>火曜日!J15</f>
        <v/>
      </c>
      <c r="L46" s="188" t="str">
        <f>火曜日!K15</f>
        <v/>
      </c>
      <c r="M46" s="188" t="str">
        <f>火曜日!L15</f>
        <v/>
      </c>
      <c r="N46" s="34" t="str">
        <f>火曜日!M15</f>
        <v/>
      </c>
      <c r="O46" s="34" t="str">
        <f>火曜日!N15</f>
        <v/>
      </c>
      <c r="P46" s="34" t="str">
        <f>IF(火曜日!O15=0,"",火曜日!O15)</f>
        <v/>
      </c>
      <c r="Q46" s="34" t="str">
        <f>IF(火曜日!P15=0,"",火曜日!P15)</f>
        <v/>
      </c>
      <c r="R46" s="34" t="str">
        <f>IF(火曜日!Q15=0,"",火曜日!Q15)</f>
        <v/>
      </c>
      <c r="S46" s="34" t="str">
        <f>IF(火曜日!R15=0,"",火曜日!R15)</f>
        <v/>
      </c>
      <c r="T46" s="34" t="str">
        <f>IF(火曜日!S15=0,"",火曜日!S15)</f>
        <v/>
      </c>
      <c r="U46" s="34" t="str">
        <f>IF(火曜日!T15=0,"",火曜日!T15)</f>
        <v/>
      </c>
      <c r="V46" s="34" t="str">
        <f>IF(火曜日!U15=0,"",火曜日!U15)</f>
        <v/>
      </c>
      <c r="W46" s="34" t="str">
        <f>IF(火曜日!V15=0,"",火曜日!V15)</f>
        <v/>
      </c>
      <c r="X46" s="34" t="str">
        <f>IF(火曜日!W15=0,"",火曜日!W15)</f>
        <v/>
      </c>
      <c r="Y46" s="34" t="str">
        <f>IF(火曜日!X15=0,"",火曜日!X15)</f>
        <v/>
      </c>
      <c r="Z46" s="34" t="str">
        <f>IF(火曜日!Y15=0,"",火曜日!Y15)</f>
        <v/>
      </c>
      <c r="AA46" s="34" t="str">
        <f>IF(火曜日!Z15=0,"",火曜日!Z15)</f>
        <v/>
      </c>
      <c r="AB46" s="34" t="str">
        <f>IF(火曜日!AA15=0,"",火曜日!AA15)</f>
        <v/>
      </c>
      <c r="AC46" s="34" t="str">
        <f>IF(火曜日!AB15=0,"",火曜日!AB15)</f>
        <v/>
      </c>
      <c r="AD46" s="34" t="str">
        <f>IF(火曜日!AC15=0,"",火曜日!AC15)</f>
        <v/>
      </c>
      <c r="AE46" s="34" t="str">
        <f>IF(火曜日!AD15=0,"",火曜日!AD15)</f>
        <v/>
      </c>
      <c r="AF46" s="34" t="str">
        <f>IF(火曜日!AE15=0,"",火曜日!AE15)</f>
        <v/>
      </c>
      <c r="AG46" s="34" t="str">
        <f>IF(火曜日!AF15=0,"",火曜日!AF15)</f>
        <v/>
      </c>
      <c r="AH46" s="34" t="str">
        <f>IF(火曜日!AG15=0,"",火曜日!AG15)</f>
        <v/>
      </c>
      <c r="AI46" s="34" t="str">
        <f>IF(火曜日!AH15=0,"",火曜日!AH15)</f>
        <v/>
      </c>
      <c r="AJ46" s="34" t="str">
        <f>IF(火曜日!AI15=0,"",火曜日!AI15)</f>
        <v/>
      </c>
      <c r="AK46" s="34" t="str">
        <f>IF(火曜日!AJ15=0,"",火曜日!AJ15)</f>
        <v/>
      </c>
      <c r="AL46" s="34" t="str">
        <f>IF(火曜日!AK15=0,"",火曜日!AK15)</f>
        <v/>
      </c>
      <c r="AM46" s="34" t="str">
        <f>IF(火曜日!AL15=0,"",火曜日!AL15)</f>
        <v/>
      </c>
      <c r="AN46" s="34" t="str">
        <f>IF(火曜日!AM15=0,"",火曜日!AM15)</f>
        <v/>
      </c>
      <c r="AO46" s="34" t="str">
        <f>IF(火曜日!AN15=0,"",火曜日!AN15)</f>
        <v/>
      </c>
      <c r="AP46" s="34" t="str">
        <f>IF(火曜日!AO15=0,"",火曜日!AO15)</f>
        <v/>
      </c>
      <c r="AQ46" s="34" t="str">
        <f>IF(火曜日!AP15=0,"",火曜日!AP15)</f>
        <v/>
      </c>
      <c r="AR46" s="34" t="str">
        <f>IF(火曜日!AQ15=0,"",火曜日!AQ15)</f>
        <v/>
      </c>
      <c r="AS46" s="34" t="str">
        <f>IF(火曜日!AR15=0,"",火曜日!AR15)</f>
        <v/>
      </c>
      <c r="AT46" s="30" t="str">
        <f>火曜日!AS15</f>
        <v/>
      </c>
      <c r="AU46" s="34" t="str">
        <f>火曜日!AT15</f>
        <v/>
      </c>
      <c r="AV46" s="34" t="str">
        <f>火曜日!AU15</f>
        <v/>
      </c>
    </row>
    <row r="47" spans="1:48">
      <c r="A47" s="41">
        <v>45</v>
      </c>
      <c r="B47" s="40">
        <f>火曜日!A16</f>
        <v>13</v>
      </c>
      <c r="C47" s="30" t="str">
        <f>火曜日!B16</f>
        <v/>
      </c>
      <c r="D47" s="40" t="str">
        <f>火曜日!C16</f>
        <v/>
      </c>
      <c r="E47" s="40" t="str">
        <f>火曜日!D16</f>
        <v/>
      </c>
      <c r="F47" s="34">
        <f>火曜日!E16</f>
        <v>0</v>
      </c>
      <c r="G47" s="34" t="str">
        <f>火曜日!F16</f>
        <v/>
      </c>
      <c r="H47" s="34" t="str">
        <f>火曜日!G16</f>
        <v/>
      </c>
      <c r="I47" s="30" t="str">
        <f>火曜日!H16</f>
        <v/>
      </c>
      <c r="J47" s="30" t="str">
        <f>火曜日!I16</f>
        <v/>
      </c>
      <c r="K47" s="34" t="str">
        <f>火曜日!J16</f>
        <v/>
      </c>
      <c r="L47" s="188" t="str">
        <f>火曜日!K16</f>
        <v/>
      </c>
      <c r="M47" s="188" t="str">
        <f>火曜日!L16</f>
        <v/>
      </c>
      <c r="N47" s="34" t="str">
        <f>火曜日!M16</f>
        <v/>
      </c>
      <c r="O47" s="34" t="str">
        <f>火曜日!N16</f>
        <v/>
      </c>
      <c r="P47" s="34" t="str">
        <f>IF(火曜日!O16=0,"",火曜日!O16)</f>
        <v/>
      </c>
      <c r="Q47" s="34" t="str">
        <f>IF(火曜日!P16=0,"",火曜日!P16)</f>
        <v/>
      </c>
      <c r="R47" s="34" t="str">
        <f>IF(火曜日!Q16=0,"",火曜日!Q16)</f>
        <v/>
      </c>
      <c r="S47" s="34" t="str">
        <f>IF(火曜日!R16=0,"",火曜日!R16)</f>
        <v/>
      </c>
      <c r="T47" s="34" t="str">
        <f>IF(火曜日!S16=0,"",火曜日!S16)</f>
        <v/>
      </c>
      <c r="U47" s="34" t="str">
        <f>IF(火曜日!T16=0,"",火曜日!T16)</f>
        <v/>
      </c>
      <c r="V47" s="34" t="str">
        <f>IF(火曜日!U16=0,"",火曜日!U16)</f>
        <v/>
      </c>
      <c r="W47" s="34" t="str">
        <f>IF(火曜日!V16=0,"",火曜日!V16)</f>
        <v/>
      </c>
      <c r="X47" s="34" t="str">
        <f>IF(火曜日!W16=0,"",火曜日!W16)</f>
        <v/>
      </c>
      <c r="Y47" s="34" t="str">
        <f>IF(火曜日!X16=0,"",火曜日!X16)</f>
        <v/>
      </c>
      <c r="Z47" s="34" t="str">
        <f>IF(火曜日!Y16=0,"",火曜日!Y16)</f>
        <v/>
      </c>
      <c r="AA47" s="34" t="str">
        <f>IF(火曜日!Z16=0,"",火曜日!Z16)</f>
        <v/>
      </c>
      <c r="AB47" s="34" t="str">
        <f>IF(火曜日!AA16=0,"",火曜日!AA16)</f>
        <v/>
      </c>
      <c r="AC47" s="34" t="str">
        <f>IF(火曜日!AB16=0,"",火曜日!AB16)</f>
        <v/>
      </c>
      <c r="AD47" s="34" t="str">
        <f>IF(火曜日!AC16=0,"",火曜日!AC16)</f>
        <v/>
      </c>
      <c r="AE47" s="34" t="str">
        <f>IF(火曜日!AD16=0,"",火曜日!AD16)</f>
        <v/>
      </c>
      <c r="AF47" s="34" t="str">
        <f>IF(火曜日!AE16=0,"",火曜日!AE16)</f>
        <v/>
      </c>
      <c r="AG47" s="34" t="str">
        <f>IF(火曜日!AF16=0,"",火曜日!AF16)</f>
        <v/>
      </c>
      <c r="AH47" s="34" t="str">
        <f>IF(火曜日!AG16=0,"",火曜日!AG16)</f>
        <v/>
      </c>
      <c r="AI47" s="34" t="str">
        <f>IF(火曜日!AH16=0,"",火曜日!AH16)</f>
        <v/>
      </c>
      <c r="AJ47" s="34" t="str">
        <f>IF(火曜日!AI16=0,"",火曜日!AI16)</f>
        <v/>
      </c>
      <c r="AK47" s="34" t="str">
        <f>IF(火曜日!AJ16=0,"",火曜日!AJ16)</f>
        <v/>
      </c>
      <c r="AL47" s="34" t="str">
        <f>IF(火曜日!AK16=0,"",火曜日!AK16)</f>
        <v/>
      </c>
      <c r="AM47" s="34" t="str">
        <f>IF(火曜日!AL16=0,"",火曜日!AL16)</f>
        <v/>
      </c>
      <c r="AN47" s="34" t="str">
        <f>IF(火曜日!AM16=0,"",火曜日!AM16)</f>
        <v/>
      </c>
      <c r="AO47" s="34" t="str">
        <f>IF(火曜日!AN16=0,"",火曜日!AN16)</f>
        <v/>
      </c>
      <c r="AP47" s="34" t="str">
        <f>IF(火曜日!AO16=0,"",火曜日!AO16)</f>
        <v/>
      </c>
      <c r="AQ47" s="34" t="str">
        <f>IF(火曜日!AP16=0,"",火曜日!AP16)</f>
        <v/>
      </c>
      <c r="AR47" s="34" t="str">
        <f>IF(火曜日!AQ16=0,"",火曜日!AQ16)</f>
        <v/>
      </c>
      <c r="AS47" s="34" t="str">
        <f>IF(火曜日!AR16=0,"",火曜日!AR16)</f>
        <v/>
      </c>
      <c r="AT47" s="30" t="str">
        <f>火曜日!AS16</f>
        <v/>
      </c>
      <c r="AU47" s="34" t="str">
        <f>火曜日!AT16</f>
        <v/>
      </c>
      <c r="AV47" s="34" t="str">
        <f>火曜日!AU16</f>
        <v/>
      </c>
    </row>
    <row r="48" spans="1:48">
      <c r="A48" s="41">
        <v>46</v>
      </c>
      <c r="B48" s="40">
        <f>火曜日!A17</f>
        <v>14</v>
      </c>
      <c r="C48" s="30" t="str">
        <f>火曜日!B17</f>
        <v/>
      </c>
      <c r="D48" s="40" t="str">
        <f>火曜日!C17</f>
        <v/>
      </c>
      <c r="E48" s="40" t="str">
        <f>火曜日!D17</f>
        <v/>
      </c>
      <c r="F48" s="34">
        <f>火曜日!E17</f>
        <v>0</v>
      </c>
      <c r="G48" s="34" t="str">
        <f>火曜日!F17</f>
        <v/>
      </c>
      <c r="H48" s="34" t="str">
        <f>火曜日!G17</f>
        <v/>
      </c>
      <c r="I48" s="30" t="str">
        <f>火曜日!H17</f>
        <v/>
      </c>
      <c r="J48" s="30" t="str">
        <f>火曜日!I17</f>
        <v/>
      </c>
      <c r="K48" s="34" t="str">
        <f>火曜日!J17</f>
        <v/>
      </c>
      <c r="L48" s="188" t="str">
        <f>火曜日!K17</f>
        <v/>
      </c>
      <c r="M48" s="188" t="str">
        <f>火曜日!L17</f>
        <v/>
      </c>
      <c r="N48" s="34" t="str">
        <f>火曜日!M17</f>
        <v/>
      </c>
      <c r="O48" s="34" t="str">
        <f>火曜日!N17</f>
        <v/>
      </c>
      <c r="P48" s="34" t="str">
        <f>IF(火曜日!O17=0,"",火曜日!O17)</f>
        <v/>
      </c>
      <c r="Q48" s="34" t="str">
        <f>IF(火曜日!P17=0,"",火曜日!P17)</f>
        <v/>
      </c>
      <c r="R48" s="34" t="str">
        <f>IF(火曜日!Q17=0,"",火曜日!Q17)</f>
        <v/>
      </c>
      <c r="S48" s="34" t="str">
        <f>IF(火曜日!R17=0,"",火曜日!R17)</f>
        <v/>
      </c>
      <c r="T48" s="34" t="str">
        <f>IF(火曜日!S17=0,"",火曜日!S17)</f>
        <v/>
      </c>
      <c r="U48" s="34" t="str">
        <f>IF(火曜日!T17=0,"",火曜日!T17)</f>
        <v/>
      </c>
      <c r="V48" s="34" t="str">
        <f>IF(火曜日!U17=0,"",火曜日!U17)</f>
        <v/>
      </c>
      <c r="W48" s="34" t="str">
        <f>IF(火曜日!V17=0,"",火曜日!V17)</f>
        <v/>
      </c>
      <c r="X48" s="34" t="str">
        <f>IF(火曜日!W17=0,"",火曜日!W17)</f>
        <v/>
      </c>
      <c r="Y48" s="34" t="str">
        <f>IF(火曜日!X17=0,"",火曜日!X17)</f>
        <v/>
      </c>
      <c r="Z48" s="34" t="str">
        <f>IF(火曜日!Y17=0,"",火曜日!Y17)</f>
        <v/>
      </c>
      <c r="AA48" s="34" t="str">
        <f>IF(火曜日!Z17=0,"",火曜日!Z17)</f>
        <v/>
      </c>
      <c r="AB48" s="34" t="str">
        <f>IF(火曜日!AA17=0,"",火曜日!AA17)</f>
        <v/>
      </c>
      <c r="AC48" s="34" t="str">
        <f>IF(火曜日!AB17=0,"",火曜日!AB17)</f>
        <v/>
      </c>
      <c r="AD48" s="34" t="str">
        <f>IF(火曜日!AC17=0,"",火曜日!AC17)</f>
        <v/>
      </c>
      <c r="AE48" s="34" t="str">
        <f>IF(火曜日!AD17=0,"",火曜日!AD17)</f>
        <v/>
      </c>
      <c r="AF48" s="34" t="str">
        <f>IF(火曜日!AE17=0,"",火曜日!AE17)</f>
        <v/>
      </c>
      <c r="AG48" s="34" t="str">
        <f>IF(火曜日!AF17=0,"",火曜日!AF17)</f>
        <v/>
      </c>
      <c r="AH48" s="34" t="str">
        <f>IF(火曜日!AG17=0,"",火曜日!AG17)</f>
        <v/>
      </c>
      <c r="AI48" s="34" t="str">
        <f>IF(火曜日!AH17=0,"",火曜日!AH17)</f>
        <v/>
      </c>
      <c r="AJ48" s="34" t="str">
        <f>IF(火曜日!AI17=0,"",火曜日!AI17)</f>
        <v/>
      </c>
      <c r="AK48" s="34" t="str">
        <f>IF(火曜日!AJ17=0,"",火曜日!AJ17)</f>
        <v/>
      </c>
      <c r="AL48" s="34" t="str">
        <f>IF(火曜日!AK17=0,"",火曜日!AK17)</f>
        <v/>
      </c>
      <c r="AM48" s="34" t="str">
        <f>IF(火曜日!AL17=0,"",火曜日!AL17)</f>
        <v/>
      </c>
      <c r="AN48" s="34" t="str">
        <f>IF(火曜日!AM17=0,"",火曜日!AM17)</f>
        <v/>
      </c>
      <c r="AO48" s="34" t="str">
        <f>IF(火曜日!AN17=0,"",火曜日!AN17)</f>
        <v/>
      </c>
      <c r="AP48" s="34" t="str">
        <f>IF(火曜日!AO17=0,"",火曜日!AO17)</f>
        <v/>
      </c>
      <c r="AQ48" s="34" t="str">
        <f>IF(火曜日!AP17=0,"",火曜日!AP17)</f>
        <v/>
      </c>
      <c r="AR48" s="34" t="str">
        <f>IF(火曜日!AQ17=0,"",火曜日!AQ17)</f>
        <v/>
      </c>
      <c r="AS48" s="34" t="str">
        <f>IF(火曜日!AR17=0,"",火曜日!AR17)</f>
        <v/>
      </c>
      <c r="AT48" s="30" t="str">
        <f>火曜日!AS17</f>
        <v/>
      </c>
      <c r="AU48" s="34" t="str">
        <f>火曜日!AT17</f>
        <v/>
      </c>
      <c r="AV48" s="34" t="str">
        <f>火曜日!AU17</f>
        <v/>
      </c>
    </row>
    <row r="49" spans="1:48">
      <c r="A49" s="41">
        <v>47</v>
      </c>
      <c r="B49" s="40">
        <f>火曜日!A18</f>
        <v>15</v>
      </c>
      <c r="C49" s="30" t="str">
        <f>火曜日!B18</f>
        <v/>
      </c>
      <c r="D49" s="40" t="str">
        <f>火曜日!C18</f>
        <v/>
      </c>
      <c r="E49" s="40" t="str">
        <f>火曜日!D18</f>
        <v/>
      </c>
      <c r="F49" s="34">
        <f>火曜日!E18</f>
        <v>0</v>
      </c>
      <c r="G49" s="34" t="str">
        <f>火曜日!F18</f>
        <v/>
      </c>
      <c r="H49" s="34" t="str">
        <f>火曜日!G18</f>
        <v/>
      </c>
      <c r="I49" s="30" t="str">
        <f>火曜日!H18</f>
        <v/>
      </c>
      <c r="J49" s="30" t="str">
        <f>火曜日!I18</f>
        <v/>
      </c>
      <c r="K49" s="34" t="str">
        <f>火曜日!J18</f>
        <v/>
      </c>
      <c r="L49" s="188" t="str">
        <f>火曜日!K18</f>
        <v/>
      </c>
      <c r="M49" s="188" t="str">
        <f>火曜日!L18</f>
        <v/>
      </c>
      <c r="N49" s="34" t="str">
        <f>火曜日!M18</f>
        <v/>
      </c>
      <c r="O49" s="34" t="str">
        <f>火曜日!N18</f>
        <v/>
      </c>
      <c r="P49" s="34" t="str">
        <f>IF(火曜日!O18=0,"",火曜日!O18)</f>
        <v/>
      </c>
      <c r="Q49" s="34" t="str">
        <f>IF(火曜日!P18=0,"",火曜日!P18)</f>
        <v/>
      </c>
      <c r="R49" s="34" t="str">
        <f>IF(火曜日!Q18=0,"",火曜日!Q18)</f>
        <v/>
      </c>
      <c r="S49" s="34" t="str">
        <f>IF(火曜日!R18=0,"",火曜日!R18)</f>
        <v/>
      </c>
      <c r="T49" s="34" t="str">
        <f>IF(火曜日!S18=0,"",火曜日!S18)</f>
        <v/>
      </c>
      <c r="U49" s="34" t="str">
        <f>IF(火曜日!T18=0,"",火曜日!T18)</f>
        <v/>
      </c>
      <c r="V49" s="34" t="str">
        <f>IF(火曜日!U18=0,"",火曜日!U18)</f>
        <v/>
      </c>
      <c r="W49" s="34" t="str">
        <f>IF(火曜日!V18=0,"",火曜日!V18)</f>
        <v/>
      </c>
      <c r="X49" s="34" t="str">
        <f>IF(火曜日!W18=0,"",火曜日!W18)</f>
        <v/>
      </c>
      <c r="Y49" s="34" t="str">
        <f>IF(火曜日!X18=0,"",火曜日!X18)</f>
        <v/>
      </c>
      <c r="Z49" s="34" t="str">
        <f>IF(火曜日!Y18=0,"",火曜日!Y18)</f>
        <v/>
      </c>
      <c r="AA49" s="34" t="str">
        <f>IF(火曜日!Z18=0,"",火曜日!Z18)</f>
        <v/>
      </c>
      <c r="AB49" s="34" t="str">
        <f>IF(火曜日!AA18=0,"",火曜日!AA18)</f>
        <v/>
      </c>
      <c r="AC49" s="34" t="str">
        <f>IF(火曜日!AB18=0,"",火曜日!AB18)</f>
        <v/>
      </c>
      <c r="AD49" s="34" t="str">
        <f>IF(火曜日!AC18=0,"",火曜日!AC18)</f>
        <v/>
      </c>
      <c r="AE49" s="34" t="str">
        <f>IF(火曜日!AD18=0,"",火曜日!AD18)</f>
        <v/>
      </c>
      <c r="AF49" s="34" t="str">
        <f>IF(火曜日!AE18=0,"",火曜日!AE18)</f>
        <v/>
      </c>
      <c r="AG49" s="34" t="str">
        <f>IF(火曜日!AF18=0,"",火曜日!AF18)</f>
        <v/>
      </c>
      <c r="AH49" s="34" t="str">
        <f>IF(火曜日!AG18=0,"",火曜日!AG18)</f>
        <v/>
      </c>
      <c r="AI49" s="34" t="str">
        <f>IF(火曜日!AH18=0,"",火曜日!AH18)</f>
        <v/>
      </c>
      <c r="AJ49" s="34" t="str">
        <f>IF(火曜日!AI18=0,"",火曜日!AI18)</f>
        <v/>
      </c>
      <c r="AK49" s="34" t="str">
        <f>IF(火曜日!AJ18=0,"",火曜日!AJ18)</f>
        <v/>
      </c>
      <c r="AL49" s="34" t="str">
        <f>IF(火曜日!AK18=0,"",火曜日!AK18)</f>
        <v/>
      </c>
      <c r="AM49" s="34" t="str">
        <f>IF(火曜日!AL18=0,"",火曜日!AL18)</f>
        <v/>
      </c>
      <c r="AN49" s="34" t="str">
        <f>IF(火曜日!AM18=0,"",火曜日!AM18)</f>
        <v/>
      </c>
      <c r="AO49" s="34" t="str">
        <f>IF(火曜日!AN18=0,"",火曜日!AN18)</f>
        <v/>
      </c>
      <c r="AP49" s="34" t="str">
        <f>IF(火曜日!AO18=0,"",火曜日!AO18)</f>
        <v/>
      </c>
      <c r="AQ49" s="34" t="str">
        <f>IF(火曜日!AP18=0,"",火曜日!AP18)</f>
        <v/>
      </c>
      <c r="AR49" s="34" t="str">
        <f>IF(火曜日!AQ18=0,"",火曜日!AQ18)</f>
        <v/>
      </c>
      <c r="AS49" s="34" t="str">
        <f>IF(火曜日!AR18=0,"",火曜日!AR18)</f>
        <v/>
      </c>
      <c r="AT49" s="30" t="str">
        <f>火曜日!AS18</f>
        <v/>
      </c>
      <c r="AU49" s="34" t="str">
        <f>火曜日!AT18</f>
        <v/>
      </c>
      <c r="AV49" s="34" t="str">
        <f>火曜日!AU18</f>
        <v/>
      </c>
    </row>
    <row r="50" spans="1:48">
      <c r="A50" s="41">
        <v>48</v>
      </c>
      <c r="B50" s="40">
        <f>火曜日!A19</f>
        <v>16</v>
      </c>
      <c r="C50" s="30" t="str">
        <f>火曜日!B19</f>
        <v/>
      </c>
      <c r="D50" s="40" t="str">
        <f>火曜日!C19</f>
        <v/>
      </c>
      <c r="E50" s="40" t="str">
        <f>火曜日!D19</f>
        <v/>
      </c>
      <c r="F50" s="34">
        <f>火曜日!E19</f>
        <v>0</v>
      </c>
      <c r="G50" s="34" t="str">
        <f>火曜日!F19</f>
        <v/>
      </c>
      <c r="H50" s="34" t="str">
        <f>火曜日!G19</f>
        <v/>
      </c>
      <c r="I50" s="30" t="str">
        <f>火曜日!H19</f>
        <v/>
      </c>
      <c r="J50" s="30" t="str">
        <f>火曜日!I19</f>
        <v/>
      </c>
      <c r="K50" s="34" t="str">
        <f>火曜日!J19</f>
        <v/>
      </c>
      <c r="L50" s="188" t="str">
        <f>火曜日!K19</f>
        <v/>
      </c>
      <c r="M50" s="188" t="str">
        <f>火曜日!L19</f>
        <v/>
      </c>
      <c r="N50" s="34" t="str">
        <f>火曜日!M19</f>
        <v/>
      </c>
      <c r="O50" s="34" t="str">
        <f>火曜日!N19</f>
        <v/>
      </c>
      <c r="P50" s="34" t="str">
        <f>IF(火曜日!O19=0,"",火曜日!O19)</f>
        <v/>
      </c>
      <c r="Q50" s="34" t="str">
        <f>IF(火曜日!P19=0,"",火曜日!P19)</f>
        <v/>
      </c>
      <c r="R50" s="34" t="str">
        <f>IF(火曜日!Q19=0,"",火曜日!Q19)</f>
        <v/>
      </c>
      <c r="S50" s="34" t="str">
        <f>IF(火曜日!R19=0,"",火曜日!R19)</f>
        <v/>
      </c>
      <c r="T50" s="34" t="str">
        <f>IF(火曜日!S19=0,"",火曜日!S19)</f>
        <v/>
      </c>
      <c r="U50" s="34" t="str">
        <f>IF(火曜日!T19=0,"",火曜日!T19)</f>
        <v/>
      </c>
      <c r="V50" s="34" t="str">
        <f>IF(火曜日!U19=0,"",火曜日!U19)</f>
        <v/>
      </c>
      <c r="W50" s="34" t="str">
        <f>IF(火曜日!V19=0,"",火曜日!V19)</f>
        <v/>
      </c>
      <c r="X50" s="34" t="str">
        <f>IF(火曜日!W19=0,"",火曜日!W19)</f>
        <v/>
      </c>
      <c r="Y50" s="34" t="str">
        <f>IF(火曜日!X19=0,"",火曜日!X19)</f>
        <v/>
      </c>
      <c r="Z50" s="34" t="str">
        <f>IF(火曜日!Y19=0,"",火曜日!Y19)</f>
        <v/>
      </c>
      <c r="AA50" s="34" t="str">
        <f>IF(火曜日!Z19=0,"",火曜日!Z19)</f>
        <v/>
      </c>
      <c r="AB50" s="34" t="str">
        <f>IF(火曜日!AA19=0,"",火曜日!AA19)</f>
        <v/>
      </c>
      <c r="AC50" s="34" t="str">
        <f>IF(火曜日!AB19=0,"",火曜日!AB19)</f>
        <v/>
      </c>
      <c r="AD50" s="34" t="str">
        <f>IF(火曜日!AC19=0,"",火曜日!AC19)</f>
        <v/>
      </c>
      <c r="AE50" s="34" t="str">
        <f>IF(火曜日!AD19=0,"",火曜日!AD19)</f>
        <v/>
      </c>
      <c r="AF50" s="34" t="str">
        <f>IF(火曜日!AE19=0,"",火曜日!AE19)</f>
        <v/>
      </c>
      <c r="AG50" s="34" t="str">
        <f>IF(火曜日!AF19=0,"",火曜日!AF19)</f>
        <v/>
      </c>
      <c r="AH50" s="34" t="str">
        <f>IF(火曜日!AG19=0,"",火曜日!AG19)</f>
        <v/>
      </c>
      <c r="AI50" s="34" t="str">
        <f>IF(火曜日!AH19=0,"",火曜日!AH19)</f>
        <v/>
      </c>
      <c r="AJ50" s="34" t="str">
        <f>IF(火曜日!AI19=0,"",火曜日!AI19)</f>
        <v/>
      </c>
      <c r="AK50" s="34" t="str">
        <f>IF(火曜日!AJ19=0,"",火曜日!AJ19)</f>
        <v/>
      </c>
      <c r="AL50" s="34" t="str">
        <f>IF(火曜日!AK19=0,"",火曜日!AK19)</f>
        <v/>
      </c>
      <c r="AM50" s="34" t="str">
        <f>IF(火曜日!AL19=0,"",火曜日!AL19)</f>
        <v/>
      </c>
      <c r="AN50" s="34" t="str">
        <f>IF(火曜日!AM19=0,"",火曜日!AM19)</f>
        <v/>
      </c>
      <c r="AO50" s="34" t="str">
        <f>IF(火曜日!AN19=0,"",火曜日!AN19)</f>
        <v/>
      </c>
      <c r="AP50" s="34" t="str">
        <f>IF(火曜日!AO19=0,"",火曜日!AO19)</f>
        <v/>
      </c>
      <c r="AQ50" s="34" t="str">
        <f>IF(火曜日!AP19=0,"",火曜日!AP19)</f>
        <v/>
      </c>
      <c r="AR50" s="34" t="str">
        <f>IF(火曜日!AQ19=0,"",火曜日!AQ19)</f>
        <v/>
      </c>
      <c r="AS50" s="34" t="str">
        <f>IF(火曜日!AR19=0,"",火曜日!AR19)</f>
        <v/>
      </c>
      <c r="AT50" s="30" t="str">
        <f>火曜日!AS19</f>
        <v/>
      </c>
      <c r="AU50" s="34" t="str">
        <f>火曜日!AT19</f>
        <v/>
      </c>
      <c r="AV50" s="34" t="str">
        <f>火曜日!AU19</f>
        <v/>
      </c>
    </row>
    <row r="51" spans="1:48">
      <c r="A51" s="41">
        <v>49</v>
      </c>
      <c r="B51" s="40">
        <f>火曜日!A20</f>
        <v>17</v>
      </c>
      <c r="C51" s="30" t="str">
        <f>火曜日!B20</f>
        <v/>
      </c>
      <c r="D51" s="40" t="str">
        <f>火曜日!C20</f>
        <v/>
      </c>
      <c r="E51" s="40" t="str">
        <f>火曜日!D20</f>
        <v/>
      </c>
      <c r="F51" s="34">
        <f>火曜日!E20</f>
        <v>0</v>
      </c>
      <c r="G51" s="34" t="str">
        <f>火曜日!F20</f>
        <v/>
      </c>
      <c r="H51" s="34" t="str">
        <f>火曜日!G20</f>
        <v/>
      </c>
      <c r="I51" s="30" t="str">
        <f>火曜日!H20</f>
        <v/>
      </c>
      <c r="J51" s="30" t="str">
        <f>火曜日!I20</f>
        <v/>
      </c>
      <c r="K51" s="34" t="str">
        <f>火曜日!J20</f>
        <v/>
      </c>
      <c r="L51" s="188" t="str">
        <f>火曜日!K20</f>
        <v/>
      </c>
      <c r="M51" s="188" t="str">
        <f>火曜日!L20</f>
        <v/>
      </c>
      <c r="N51" s="34" t="str">
        <f>火曜日!M20</f>
        <v/>
      </c>
      <c r="O51" s="34" t="str">
        <f>火曜日!N20</f>
        <v/>
      </c>
      <c r="P51" s="34" t="str">
        <f>IF(火曜日!O20=0,"",火曜日!O20)</f>
        <v/>
      </c>
      <c r="Q51" s="34" t="str">
        <f>IF(火曜日!P20=0,"",火曜日!P20)</f>
        <v/>
      </c>
      <c r="R51" s="34" t="str">
        <f>IF(火曜日!Q20=0,"",火曜日!Q20)</f>
        <v/>
      </c>
      <c r="S51" s="34" t="str">
        <f>IF(火曜日!R20=0,"",火曜日!R20)</f>
        <v/>
      </c>
      <c r="T51" s="34" t="str">
        <f>IF(火曜日!S20=0,"",火曜日!S20)</f>
        <v/>
      </c>
      <c r="U51" s="34" t="str">
        <f>IF(火曜日!T20=0,"",火曜日!T20)</f>
        <v/>
      </c>
      <c r="V51" s="34" t="str">
        <f>IF(火曜日!U20=0,"",火曜日!U20)</f>
        <v/>
      </c>
      <c r="W51" s="34" t="str">
        <f>IF(火曜日!V20=0,"",火曜日!V20)</f>
        <v/>
      </c>
      <c r="X51" s="34" t="str">
        <f>IF(火曜日!W20=0,"",火曜日!W20)</f>
        <v/>
      </c>
      <c r="Y51" s="34" t="str">
        <f>IF(火曜日!X20=0,"",火曜日!X20)</f>
        <v/>
      </c>
      <c r="Z51" s="34" t="str">
        <f>IF(火曜日!Y20=0,"",火曜日!Y20)</f>
        <v/>
      </c>
      <c r="AA51" s="34" t="str">
        <f>IF(火曜日!Z20=0,"",火曜日!Z20)</f>
        <v/>
      </c>
      <c r="AB51" s="34" t="str">
        <f>IF(火曜日!AA20=0,"",火曜日!AA20)</f>
        <v/>
      </c>
      <c r="AC51" s="34" t="str">
        <f>IF(火曜日!AB20=0,"",火曜日!AB20)</f>
        <v/>
      </c>
      <c r="AD51" s="34" t="str">
        <f>IF(火曜日!AC20=0,"",火曜日!AC20)</f>
        <v/>
      </c>
      <c r="AE51" s="34" t="str">
        <f>IF(火曜日!AD20=0,"",火曜日!AD20)</f>
        <v/>
      </c>
      <c r="AF51" s="34" t="str">
        <f>IF(火曜日!AE20=0,"",火曜日!AE20)</f>
        <v/>
      </c>
      <c r="AG51" s="34" t="str">
        <f>IF(火曜日!AF20=0,"",火曜日!AF20)</f>
        <v/>
      </c>
      <c r="AH51" s="34" t="str">
        <f>IF(火曜日!AG20=0,"",火曜日!AG20)</f>
        <v/>
      </c>
      <c r="AI51" s="34" t="str">
        <f>IF(火曜日!AH20=0,"",火曜日!AH20)</f>
        <v/>
      </c>
      <c r="AJ51" s="34" t="str">
        <f>IF(火曜日!AI20=0,"",火曜日!AI20)</f>
        <v/>
      </c>
      <c r="AK51" s="34" t="str">
        <f>IF(火曜日!AJ20=0,"",火曜日!AJ20)</f>
        <v/>
      </c>
      <c r="AL51" s="34" t="str">
        <f>IF(火曜日!AK20=0,"",火曜日!AK20)</f>
        <v/>
      </c>
      <c r="AM51" s="34" t="str">
        <f>IF(火曜日!AL20=0,"",火曜日!AL20)</f>
        <v/>
      </c>
      <c r="AN51" s="34" t="str">
        <f>IF(火曜日!AM20=0,"",火曜日!AM20)</f>
        <v/>
      </c>
      <c r="AO51" s="34" t="str">
        <f>IF(火曜日!AN20=0,"",火曜日!AN20)</f>
        <v/>
      </c>
      <c r="AP51" s="34" t="str">
        <f>IF(火曜日!AO20=0,"",火曜日!AO20)</f>
        <v/>
      </c>
      <c r="AQ51" s="34" t="str">
        <f>IF(火曜日!AP20=0,"",火曜日!AP20)</f>
        <v/>
      </c>
      <c r="AR51" s="34" t="str">
        <f>IF(火曜日!AQ20=0,"",火曜日!AQ20)</f>
        <v/>
      </c>
      <c r="AS51" s="34" t="str">
        <f>IF(火曜日!AR20=0,"",火曜日!AR20)</f>
        <v/>
      </c>
      <c r="AT51" s="30" t="str">
        <f>火曜日!AS20</f>
        <v/>
      </c>
      <c r="AU51" s="34" t="str">
        <f>火曜日!AT20</f>
        <v/>
      </c>
      <c r="AV51" s="34" t="str">
        <f>火曜日!AU20</f>
        <v/>
      </c>
    </row>
    <row r="52" spans="1:48">
      <c r="A52" s="41">
        <v>50</v>
      </c>
      <c r="B52" s="40">
        <f>火曜日!A21</f>
        <v>18</v>
      </c>
      <c r="C52" s="30">
        <f>火曜日!B21</f>
        <v>0</v>
      </c>
      <c r="D52" s="40" t="str">
        <f>火曜日!C21</f>
        <v/>
      </c>
      <c r="E52" s="40" t="str">
        <f>火曜日!D21</f>
        <v/>
      </c>
      <c r="F52" s="34">
        <f>火曜日!E21</f>
        <v>0</v>
      </c>
      <c r="G52" s="34" t="str">
        <f>火曜日!F21</f>
        <v/>
      </c>
      <c r="H52" s="34" t="str">
        <f>火曜日!G21</f>
        <v/>
      </c>
      <c r="I52" s="30" t="str">
        <f>火曜日!H21</f>
        <v/>
      </c>
      <c r="J52" s="30" t="str">
        <f>火曜日!I21</f>
        <v/>
      </c>
      <c r="K52" s="34" t="str">
        <f>火曜日!J21</f>
        <v/>
      </c>
      <c r="L52" s="188" t="str">
        <f>火曜日!K21</f>
        <v/>
      </c>
      <c r="M52" s="188" t="str">
        <f>火曜日!L21</f>
        <v/>
      </c>
      <c r="N52" s="34" t="str">
        <f>火曜日!M21</f>
        <v/>
      </c>
      <c r="O52" s="34" t="str">
        <f>火曜日!N21</f>
        <v/>
      </c>
      <c r="P52" s="34" t="str">
        <f>IF(火曜日!O21=0,"",火曜日!O21)</f>
        <v/>
      </c>
      <c r="Q52" s="34" t="str">
        <f>IF(火曜日!P21=0,"",火曜日!P21)</f>
        <v/>
      </c>
      <c r="R52" s="34" t="str">
        <f>IF(火曜日!Q21=0,"",火曜日!Q21)</f>
        <v/>
      </c>
      <c r="S52" s="34" t="str">
        <f>IF(火曜日!R21=0,"",火曜日!R21)</f>
        <v/>
      </c>
      <c r="T52" s="34" t="str">
        <f>IF(火曜日!S21=0,"",火曜日!S21)</f>
        <v/>
      </c>
      <c r="U52" s="34" t="str">
        <f>IF(火曜日!T21=0,"",火曜日!T21)</f>
        <v/>
      </c>
      <c r="V52" s="34" t="str">
        <f>IF(火曜日!U21=0,"",火曜日!U21)</f>
        <v/>
      </c>
      <c r="W52" s="34" t="str">
        <f>IF(火曜日!V21=0,"",火曜日!V21)</f>
        <v/>
      </c>
      <c r="X52" s="34" t="str">
        <f>IF(火曜日!W21=0,"",火曜日!W21)</f>
        <v/>
      </c>
      <c r="Y52" s="34" t="str">
        <f>IF(火曜日!X21=0,"",火曜日!X21)</f>
        <v/>
      </c>
      <c r="Z52" s="34" t="str">
        <f>IF(火曜日!Y21=0,"",火曜日!Y21)</f>
        <v/>
      </c>
      <c r="AA52" s="34" t="str">
        <f>IF(火曜日!Z21=0,"",火曜日!Z21)</f>
        <v/>
      </c>
      <c r="AB52" s="34" t="str">
        <f>IF(火曜日!AA21=0,"",火曜日!AA21)</f>
        <v/>
      </c>
      <c r="AC52" s="34" t="str">
        <f>IF(火曜日!AB21=0,"",火曜日!AB21)</f>
        <v/>
      </c>
      <c r="AD52" s="34" t="str">
        <f>IF(火曜日!AC21=0,"",火曜日!AC21)</f>
        <v/>
      </c>
      <c r="AE52" s="34" t="str">
        <f>IF(火曜日!AD21=0,"",火曜日!AD21)</f>
        <v/>
      </c>
      <c r="AF52" s="34" t="str">
        <f>IF(火曜日!AE21=0,"",火曜日!AE21)</f>
        <v/>
      </c>
      <c r="AG52" s="34" t="str">
        <f>IF(火曜日!AF21=0,"",火曜日!AF21)</f>
        <v/>
      </c>
      <c r="AH52" s="34" t="str">
        <f>IF(火曜日!AG21=0,"",火曜日!AG21)</f>
        <v/>
      </c>
      <c r="AI52" s="34" t="str">
        <f>IF(火曜日!AH21=0,"",火曜日!AH21)</f>
        <v/>
      </c>
      <c r="AJ52" s="34" t="str">
        <f>IF(火曜日!AI21=0,"",火曜日!AI21)</f>
        <v/>
      </c>
      <c r="AK52" s="34" t="str">
        <f>IF(火曜日!AJ21=0,"",火曜日!AJ21)</f>
        <v/>
      </c>
      <c r="AL52" s="34" t="str">
        <f>IF(火曜日!AK21=0,"",火曜日!AK21)</f>
        <v/>
      </c>
      <c r="AM52" s="34" t="str">
        <f>IF(火曜日!AL21=0,"",火曜日!AL21)</f>
        <v/>
      </c>
      <c r="AN52" s="34" t="str">
        <f>IF(火曜日!AM21=0,"",火曜日!AM21)</f>
        <v/>
      </c>
      <c r="AO52" s="34" t="str">
        <f>IF(火曜日!AN21=0,"",火曜日!AN21)</f>
        <v/>
      </c>
      <c r="AP52" s="34" t="str">
        <f>IF(火曜日!AO21=0,"",火曜日!AO21)</f>
        <v/>
      </c>
      <c r="AQ52" s="34" t="str">
        <f>IF(火曜日!AP21=0,"",火曜日!AP21)</f>
        <v/>
      </c>
      <c r="AR52" s="34" t="str">
        <f>IF(火曜日!AQ21=0,"",火曜日!AQ21)</f>
        <v/>
      </c>
      <c r="AS52" s="34" t="str">
        <f>IF(火曜日!AR21=0,"",火曜日!AR21)</f>
        <v/>
      </c>
      <c r="AT52" s="30" t="str">
        <f>火曜日!AS21</f>
        <v/>
      </c>
      <c r="AU52" s="34" t="str">
        <f>火曜日!AT21</f>
        <v/>
      </c>
      <c r="AV52" s="34" t="str">
        <f>火曜日!AU21</f>
        <v/>
      </c>
    </row>
    <row r="53" spans="1:48">
      <c r="A53" s="41">
        <v>51</v>
      </c>
      <c r="B53" s="40">
        <f>火曜日!A22</f>
        <v>19</v>
      </c>
      <c r="C53" s="30">
        <f>火曜日!B22</f>
        <v>0</v>
      </c>
      <c r="D53" s="40" t="str">
        <f>火曜日!C22</f>
        <v/>
      </c>
      <c r="E53" s="40" t="str">
        <f>火曜日!D22</f>
        <v/>
      </c>
      <c r="F53" s="34">
        <f>火曜日!E22</f>
        <v>0</v>
      </c>
      <c r="G53" s="34" t="str">
        <f>火曜日!F22</f>
        <v/>
      </c>
      <c r="H53" s="34" t="str">
        <f>火曜日!G22</f>
        <v/>
      </c>
      <c r="I53" s="30" t="str">
        <f>火曜日!H22</f>
        <v/>
      </c>
      <c r="J53" s="30" t="str">
        <f>火曜日!I22</f>
        <v/>
      </c>
      <c r="K53" s="34" t="str">
        <f>火曜日!J22</f>
        <v/>
      </c>
      <c r="L53" s="188" t="str">
        <f>火曜日!K22</f>
        <v/>
      </c>
      <c r="M53" s="188" t="str">
        <f>火曜日!L22</f>
        <v/>
      </c>
      <c r="N53" s="34" t="str">
        <f>火曜日!M22</f>
        <v/>
      </c>
      <c r="O53" s="34" t="str">
        <f>火曜日!N22</f>
        <v/>
      </c>
      <c r="P53" s="34" t="str">
        <f>IF(火曜日!O22=0,"",火曜日!O22)</f>
        <v/>
      </c>
      <c r="Q53" s="34" t="str">
        <f>IF(火曜日!P22=0,"",火曜日!P22)</f>
        <v/>
      </c>
      <c r="R53" s="34" t="str">
        <f>IF(火曜日!Q22=0,"",火曜日!Q22)</f>
        <v/>
      </c>
      <c r="S53" s="34" t="str">
        <f>IF(火曜日!R22=0,"",火曜日!R22)</f>
        <v/>
      </c>
      <c r="T53" s="34" t="str">
        <f>IF(火曜日!S22=0,"",火曜日!S22)</f>
        <v/>
      </c>
      <c r="U53" s="34" t="str">
        <f>IF(火曜日!T22=0,"",火曜日!T22)</f>
        <v/>
      </c>
      <c r="V53" s="34" t="str">
        <f>IF(火曜日!U22=0,"",火曜日!U22)</f>
        <v/>
      </c>
      <c r="W53" s="34" t="str">
        <f>IF(火曜日!V22=0,"",火曜日!V22)</f>
        <v/>
      </c>
      <c r="X53" s="34" t="str">
        <f>IF(火曜日!W22=0,"",火曜日!W22)</f>
        <v/>
      </c>
      <c r="Y53" s="34" t="str">
        <f>IF(火曜日!X22=0,"",火曜日!X22)</f>
        <v/>
      </c>
      <c r="Z53" s="34" t="str">
        <f>IF(火曜日!Y22=0,"",火曜日!Y22)</f>
        <v/>
      </c>
      <c r="AA53" s="34" t="str">
        <f>IF(火曜日!Z22=0,"",火曜日!Z22)</f>
        <v/>
      </c>
      <c r="AB53" s="34" t="str">
        <f>IF(火曜日!AA22=0,"",火曜日!AA22)</f>
        <v/>
      </c>
      <c r="AC53" s="34" t="str">
        <f>IF(火曜日!AB22=0,"",火曜日!AB22)</f>
        <v/>
      </c>
      <c r="AD53" s="34" t="str">
        <f>IF(火曜日!AC22=0,"",火曜日!AC22)</f>
        <v/>
      </c>
      <c r="AE53" s="34" t="str">
        <f>IF(火曜日!AD22=0,"",火曜日!AD22)</f>
        <v/>
      </c>
      <c r="AF53" s="34" t="str">
        <f>IF(火曜日!AE22=0,"",火曜日!AE22)</f>
        <v/>
      </c>
      <c r="AG53" s="34" t="str">
        <f>IF(火曜日!AF22=0,"",火曜日!AF22)</f>
        <v/>
      </c>
      <c r="AH53" s="34" t="str">
        <f>IF(火曜日!AG22=0,"",火曜日!AG22)</f>
        <v/>
      </c>
      <c r="AI53" s="34" t="str">
        <f>IF(火曜日!AH22=0,"",火曜日!AH22)</f>
        <v/>
      </c>
      <c r="AJ53" s="34" t="str">
        <f>IF(火曜日!AI22=0,"",火曜日!AI22)</f>
        <v/>
      </c>
      <c r="AK53" s="34" t="str">
        <f>IF(火曜日!AJ22=0,"",火曜日!AJ22)</f>
        <v/>
      </c>
      <c r="AL53" s="34" t="str">
        <f>IF(火曜日!AK22=0,"",火曜日!AK22)</f>
        <v/>
      </c>
      <c r="AM53" s="34" t="str">
        <f>IF(火曜日!AL22=0,"",火曜日!AL22)</f>
        <v/>
      </c>
      <c r="AN53" s="34" t="str">
        <f>IF(火曜日!AM22=0,"",火曜日!AM22)</f>
        <v/>
      </c>
      <c r="AO53" s="34" t="str">
        <f>IF(火曜日!AN22=0,"",火曜日!AN22)</f>
        <v/>
      </c>
      <c r="AP53" s="34" t="str">
        <f>IF(火曜日!AO22=0,"",火曜日!AO22)</f>
        <v/>
      </c>
      <c r="AQ53" s="34" t="str">
        <f>IF(火曜日!AP22=0,"",火曜日!AP22)</f>
        <v/>
      </c>
      <c r="AR53" s="34" t="str">
        <f>IF(火曜日!AQ22=0,"",火曜日!AQ22)</f>
        <v/>
      </c>
      <c r="AS53" s="34" t="str">
        <f>IF(火曜日!AR22=0,"",火曜日!AR22)</f>
        <v/>
      </c>
      <c r="AT53" s="30" t="str">
        <f>火曜日!AS22</f>
        <v/>
      </c>
      <c r="AU53" s="34" t="str">
        <f>火曜日!AT22</f>
        <v/>
      </c>
      <c r="AV53" s="34" t="str">
        <f>火曜日!AU22</f>
        <v/>
      </c>
    </row>
    <row r="54" spans="1:48">
      <c r="A54" s="41">
        <v>52</v>
      </c>
      <c r="B54" s="40">
        <f>火曜日!A23</f>
        <v>20</v>
      </c>
      <c r="C54" s="30">
        <f>火曜日!B23</f>
        <v>0</v>
      </c>
      <c r="D54" s="40" t="str">
        <f>火曜日!C23</f>
        <v/>
      </c>
      <c r="E54" s="40" t="str">
        <f>火曜日!D23</f>
        <v/>
      </c>
      <c r="F54" s="34">
        <f>火曜日!E23</f>
        <v>0</v>
      </c>
      <c r="G54" s="34" t="str">
        <f>火曜日!F23</f>
        <v/>
      </c>
      <c r="H54" s="34" t="str">
        <f>火曜日!G23</f>
        <v/>
      </c>
      <c r="I54" s="30" t="str">
        <f>火曜日!H23</f>
        <v/>
      </c>
      <c r="J54" s="30" t="str">
        <f>火曜日!I23</f>
        <v/>
      </c>
      <c r="K54" s="34" t="str">
        <f>火曜日!J23</f>
        <v/>
      </c>
      <c r="L54" s="188" t="str">
        <f>火曜日!K23</f>
        <v/>
      </c>
      <c r="M54" s="188" t="str">
        <f>火曜日!L23</f>
        <v/>
      </c>
      <c r="N54" s="34" t="str">
        <f>火曜日!M23</f>
        <v/>
      </c>
      <c r="O54" s="34" t="str">
        <f>火曜日!N23</f>
        <v/>
      </c>
      <c r="P54" s="34" t="str">
        <f>IF(火曜日!O23=0,"",火曜日!O23)</f>
        <v/>
      </c>
      <c r="Q54" s="34" t="str">
        <f>IF(火曜日!P23=0,"",火曜日!P23)</f>
        <v/>
      </c>
      <c r="R54" s="34" t="str">
        <f>IF(火曜日!Q23=0,"",火曜日!Q23)</f>
        <v/>
      </c>
      <c r="S54" s="34" t="str">
        <f>IF(火曜日!R23=0,"",火曜日!R23)</f>
        <v/>
      </c>
      <c r="T54" s="34" t="str">
        <f>IF(火曜日!S23=0,"",火曜日!S23)</f>
        <v/>
      </c>
      <c r="U54" s="34" t="str">
        <f>IF(火曜日!T23=0,"",火曜日!T23)</f>
        <v/>
      </c>
      <c r="V54" s="34" t="str">
        <f>IF(火曜日!U23=0,"",火曜日!U23)</f>
        <v/>
      </c>
      <c r="W54" s="34" t="str">
        <f>IF(火曜日!V23=0,"",火曜日!V23)</f>
        <v/>
      </c>
      <c r="X54" s="34" t="str">
        <f>IF(火曜日!W23=0,"",火曜日!W23)</f>
        <v/>
      </c>
      <c r="Y54" s="34" t="str">
        <f>IF(火曜日!X23=0,"",火曜日!X23)</f>
        <v/>
      </c>
      <c r="Z54" s="34" t="str">
        <f>IF(火曜日!Y23=0,"",火曜日!Y23)</f>
        <v/>
      </c>
      <c r="AA54" s="34" t="str">
        <f>IF(火曜日!Z23=0,"",火曜日!Z23)</f>
        <v/>
      </c>
      <c r="AB54" s="34" t="str">
        <f>IF(火曜日!AA23=0,"",火曜日!AA23)</f>
        <v/>
      </c>
      <c r="AC54" s="34" t="str">
        <f>IF(火曜日!AB23=0,"",火曜日!AB23)</f>
        <v/>
      </c>
      <c r="AD54" s="34" t="str">
        <f>IF(火曜日!AC23=0,"",火曜日!AC23)</f>
        <v/>
      </c>
      <c r="AE54" s="34" t="str">
        <f>IF(火曜日!AD23=0,"",火曜日!AD23)</f>
        <v/>
      </c>
      <c r="AF54" s="34" t="str">
        <f>IF(火曜日!AE23=0,"",火曜日!AE23)</f>
        <v/>
      </c>
      <c r="AG54" s="34" t="str">
        <f>IF(火曜日!AF23=0,"",火曜日!AF23)</f>
        <v/>
      </c>
      <c r="AH54" s="34" t="str">
        <f>IF(火曜日!AG23=0,"",火曜日!AG23)</f>
        <v/>
      </c>
      <c r="AI54" s="34" t="str">
        <f>IF(火曜日!AH23=0,"",火曜日!AH23)</f>
        <v/>
      </c>
      <c r="AJ54" s="34" t="str">
        <f>IF(火曜日!AI23=0,"",火曜日!AI23)</f>
        <v/>
      </c>
      <c r="AK54" s="34" t="str">
        <f>IF(火曜日!AJ23=0,"",火曜日!AJ23)</f>
        <v/>
      </c>
      <c r="AL54" s="34" t="str">
        <f>IF(火曜日!AK23=0,"",火曜日!AK23)</f>
        <v/>
      </c>
      <c r="AM54" s="34" t="str">
        <f>IF(火曜日!AL23=0,"",火曜日!AL23)</f>
        <v/>
      </c>
      <c r="AN54" s="34" t="str">
        <f>IF(火曜日!AM23=0,"",火曜日!AM23)</f>
        <v/>
      </c>
      <c r="AO54" s="34" t="str">
        <f>IF(火曜日!AN23=0,"",火曜日!AN23)</f>
        <v/>
      </c>
      <c r="AP54" s="34" t="str">
        <f>IF(火曜日!AO23=0,"",火曜日!AO23)</f>
        <v/>
      </c>
      <c r="AQ54" s="34" t="str">
        <f>IF(火曜日!AP23=0,"",火曜日!AP23)</f>
        <v/>
      </c>
      <c r="AR54" s="34" t="str">
        <f>IF(火曜日!AQ23=0,"",火曜日!AQ23)</f>
        <v/>
      </c>
      <c r="AS54" s="34" t="str">
        <f>IF(火曜日!AR23=0,"",火曜日!AR23)</f>
        <v/>
      </c>
      <c r="AT54" s="30" t="str">
        <f>火曜日!AS23</f>
        <v/>
      </c>
      <c r="AU54" s="34" t="str">
        <f>火曜日!AT23</f>
        <v/>
      </c>
      <c r="AV54" s="34" t="str">
        <f>火曜日!AU23</f>
        <v/>
      </c>
    </row>
    <row r="55" spans="1:48">
      <c r="A55" s="41">
        <v>53</v>
      </c>
      <c r="B55" s="40"/>
      <c r="C55" s="30"/>
      <c r="D55" s="40"/>
      <c r="E55" s="40"/>
      <c r="F55" s="34"/>
      <c r="G55" s="34"/>
      <c r="H55" s="34"/>
      <c r="I55" s="30"/>
      <c r="J55" s="30"/>
      <c r="K55" s="34"/>
      <c r="L55" s="188"/>
      <c r="M55" s="188"/>
      <c r="N55" s="34"/>
      <c r="O55" s="34"/>
      <c r="P55" s="34" t="str">
        <f>IF(火曜日!O24=0,"",火曜日!O24)</f>
        <v/>
      </c>
      <c r="Q55" s="34" t="str">
        <f>IF(火曜日!P24=0,"",火曜日!P24)</f>
        <v/>
      </c>
      <c r="R55" s="34" t="str">
        <f>IF(火曜日!Q24=0,"",火曜日!Q24)</f>
        <v/>
      </c>
      <c r="S55" s="34" t="str">
        <f>IF(火曜日!R24=0,"",火曜日!R24)</f>
        <v/>
      </c>
      <c r="T55" s="34" t="str">
        <f>IF(火曜日!S24=0,"",火曜日!S24)</f>
        <v/>
      </c>
      <c r="U55" s="34" t="str">
        <f>IF(火曜日!T24=0,"",火曜日!T24)</f>
        <v/>
      </c>
      <c r="V55" s="34" t="str">
        <f>IF(火曜日!U24=0,"",火曜日!U24)</f>
        <v/>
      </c>
      <c r="W55" s="34" t="str">
        <f>IF(火曜日!V24=0,"",火曜日!V24)</f>
        <v/>
      </c>
      <c r="X55" s="34" t="str">
        <f>IF(火曜日!W24=0,"",火曜日!W24)</f>
        <v/>
      </c>
      <c r="Y55" s="34" t="str">
        <f>IF(火曜日!X24=0,"",火曜日!X24)</f>
        <v/>
      </c>
      <c r="Z55" s="34" t="str">
        <f>IF(火曜日!Y24=0,"",火曜日!Y24)</f>
        <v/>
      </c>
      <c r="AA55" s="34" t="str">
        <f>IF(火曜日!Z24=0,"",火曜日!Z24)</f>
        <v/>
      </c>
      <c r="AB55" s="34" t="str">
        <f>IF(火曜日!AA24=0,"",火曜日!AA24)</f>
        <v/>
      </c>
      <c r="AC55" s="34" t="str">
        <f>IF(火曜日!AB24=0,"",火曜日!AB24)</f>
        <v/>
      </c>
      <c r="AD55" s="34" t="str">
        <f>IF(火曜日!AC24=0,"",火曜日!AC24)</f>
        <v/>
      </c>
      <c r="AE55" s="34" t="str">
        <f>IF(火曜日!AD24=0,"",火曜日!AD24)</f>
        <v/>
      </c>
      <c r="AF55" s="34" t="str">
        <f>IF(火曜日!AE24=0,"",火曜日!AE24)</f>
        <v/>
      </c>
      <c r="AG55" s="34" t="str">
        <f>IF(火曜日!AF24=0,"",火曜日!AF24)</f>
        <v/>
      </c>
      <c r="AH55" s="34" t="str">
        <f>IF(火曜日!AG24=0,"",火曜日!AG24)</f>
        <v/>
      </c>
      <c r="AI55" s="34" t="str">
        <f>IF(火曜日!AH24=0,"",火曜日!AH24)</f>
        <v/>
      </c>
      <c r="AJ55" s="34" t="str">
        <f>IF(火曜日!AI24=0,"",火曜日!AI24)</f>
        <v/>
      </c>
      <c r="AK55" s="34" t="str">
        <f>IF(火曜日!AJ24=0,"",火曜日!AJ24)</f>
        <v/>
      </c>
      <c r="AL55" s="34" t="str">
        <f>IF(火曜日!AK24=0,"",火曜日!AK24)</f>
        <v/>
      </c>
      <c r="AM55" s="34" t="str">
        <f>IF(火曜日!AL24=0,"",火曜日!AL24)</f>
        <v/>
      </c>
      <c r="AN55" s="34" t="str">
        <f>IF(火曜日!AM24=0,"",火曜日!AM24)</f>
        <v/>
      </c>
      <c r="AO55" s="34" t="str">
        <f>IF(火曜日!AN24=0,"",火曜日!AN24)</f>
        <v/>
      </c>
      <c r="AP55" s="34" t="str">
        <f>IF(火曜日!AO24=0,"",火曜日!AO24)</f>
        <v/>
      </c>
      <c r="AQ55" s="34" t="str">
        <f>IF(火曜日!AP24=0,"",火曜日!AP24)</f>
        <v/>
      </c>
      <c r="AR55" s="34" t="str">
        <f>IF(火曜日!AQ24=0,"",火曜日!AQ24)</f>
        <v/>
      </c>
      <c r="AS55" s="34" t="str">
        <f>IF(火曜日!AR24=0,"",火曜日!AR24)</f>
        <v/>
      </c>
      <c r="AT55" s="30"/>
      <c r="AU55" s="34"/>
      <c r="AV55" s="34"/>
    </row>
    <row r="56" spans="1:48">
      <c r="A56" s="41">
        <v>54</v>
      </c>
      <c r="B56" s="40"/>
      <c r="C56" s="30"/>
      <c r="D56" s="40"/>
      <c r="E56" s="40"/>
      <c r="F56" s="34"/>
      <c r="G56" s="34"/>
      <c r="H56" s="34"/>
      <c r="I56" s="30"/>
      <c r="J56" s="30"/>
      <c r="K56" s="34"/>
      <c r="L56" s="188"/>
      <c r="M56" s="188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0"/>
      <c r="AU56" s="34"/>
      <c r="AV56" s="34"/>
    </row>
    <row r="57" spans="1:48">
      <c r="A57" s="41">
        <v>55</v>
      </c>
      <c r="B57" s="40">
        <f>火曜日!A26</f>
        <v>0</v>
      </c>
      <c r="C57" s="30" t="str">
        <f>火曜日!B26</f>
        <v/>
      </c>
      <c r="D57" s="40" t="str">
        <f>火曜日!C26</f>
        <v/>
      </c>
      <c r="E57" s="40" t="str">
        <f>火曜日!D26</f>
        <v/>
      </c>
      <c r="F57" s="34">
        <f>火曜日!E26</f>
        <v>0</v>
      </c>
      <c r="G57" s="34" t="str">
        <f>火曜日!F26</f>
        <v/>
      </c>
      <c r="H57" s="34" t="str">
        <f>火曜日!G26</f>
        <v/>
      </c>
      <c r="I57" s="30" t="str">
        <f>火曜日!H26</f>
        <v/>
      </c>
      <c r="J57" s="30" t="str">
        <f>火曜日!I26</f>
        <v/>
      </c>
      <c r="K57" s="34">
        <f>火曜日!J26</f>
        <v>0</v>
      </c>
      <c r="L57" s="188" t="str">
        <f>火曜日!K26</f>
        <v/>
      </c>
      <c r="M57" s="188">
        <f>火曜日!L26</f>
        <v>0</v>
      </c>
      <c r="N57" s="34" t="str">
        <f>火曜日!M26</f>
        <v/>
      </c>
      <c r="O57" s="34" t="str">
        <f>火曜日!N26</f>
        <v/>
      </c>
      <c r="P57" s="34" t="str">
        <f>IF(火曜日!O26=0,"",火曜日!O26)</f>
        <v/>
      </c>
      <c r="Q57" s="34" t="str">
        <f>IF(火曜日!P26=0,"",火曜日!P26)</f>
        <v/>
      </c>
      <c r="R57" s="34" t="str">
        <f>IF(火曜日!Q26=0,"",火曜日!Q26)</f>
        <v/>
      </c>
      <c r="S57" s="34" t="str">
        <f>IF(火曜日!R26=0,"",火曜日!R26)</f>
        <v/>
      </c>
      <c r="T57" s="34" t="str">
        <f>IF(火曜日!S26=0,"",火曜日!S26)</f>
        <v/>
      </c>
      <c r="U57" s="34" t="str">
        <f>IF(火曜日!T26=0,"",火曜日!T26)</f>
        <v/>
      </c>
      <c r="V57" s="34" t="str">
        <f>IF(火曜日!U26=0,"",火曜日!U26)</f>
        <v/>
      </c>
      <c r="W57" s="34" t="str">
        <f>IF(火曜日!V26=0,"",火曜日!V26)</f>
        <v/>
      </c>
      <c r="X57" s="34" t="str">
        <f>IF(火曜日!W26=0,"",火曜日!W26)</f>
        <v/>
      </c>
      <c r="Y57" s="34" t="str">
        <f>IF(火曜日!X26=0,"",火曜日!X26)</f>
        <v/>
      </c>
      <c r="Z57" s="34" t="str">
        <f>IF(火曜日!Y26=0,"",火曜日!Y26)</f>
        <v/>
      </c>
      <c r="AA57" s="34" t="str">
        <f>IF(火曜日!Z26=0,"",火曜日!Z26)</f>
        <v/>
      </c>
      <c r="AB57" s="34" t="str">
        <f>IF(火曜日!AA26=0,"",火曜日!AA26)</f>
        <v/>
      </c>
      <c r="AC57" s="34" t="str">
        <f>IF(火曜日!AB26=0,"",火曜日!AB26)</f>
        <v/>
      </c>
      <c r="AD57" s="34" t="str">
        <f>IF(火曜日!AC26=0,"",火曜日!AC26)</f>
        <v/>
      </c>
      <c r="AE57" s="34" t="str">
        <f>IF(火曜日!AD26=0,"",火曜日!AD26)</f>
        <v/>
      </c>
      <c r="AF57" s="34" t="str">
        <f>IF(火曜日!AE26=0,"",火曜日!AE26)</f>
        <v/>
      </c>
      <c r="AG57" s="34" t="str">
        <f>IF(火曜日!AF26=0,"",火曜日!AF26)</f>
        <v/>
      </c>
      <c r="AH57" s="34" t="str">
        <f>IF(火曜日!AG26=0,"",火曜日!AG26)</f>
        <v/>
      </c>
      <c r="AI57" s="34" t="str">
        <f>IF(火曜日!AH26=0,"",火曜日!AH26)</f>
        <v/>
      </c>
      <c r="AJ57" s="34" t="str">
        <f>IF(火曜日!AI26=0,"",火曜日!AI26)</f>
        <v/>
      </c>
      <c r="AK57" s="34" t="str">
        <f>IF(火曜日!AJ26=0,"",火曜日!AJ26)</f>
        <v/>
      </c>
      <c r="AL57" s="34" t="str">
        <f>IF(火曜日!AK26=0,"",火曜日!AK26)</f>
        <v/>
      </c>
      <c r="AM57" s="34" t="str">
        <f>IF(火曜日!AL26=0,"",火曜日!AL26)</f>
        <v/>
      </c>
      <c r="AN57" s="34" t="str">
        <f>IF(火曜日!AM26=0,"",火曜日!AM26)</f>
        <v/>
      </c>
      <c r="AO57" s="34" t="str">
        <f>IF(火曜日!AN26=0,"",火曜日!AN26)</f>
        <v/>
      </c>
      <c r="AP57" s="34" t="str">
        <f>IF(火曜日!AO26=0,"",火曜日!AO26)</f>
        <v/>
      </c>
      <c r="AQ57" s="34" t="str">
        <f>IF(火曜日!AP26=0,"",火曜日!AP26)</f>
        <v/>
      </c>
      <c r="AR57" s="34" t="str">
        <f>IF(火曜日!AQ26=0,"",火曜日!AQ26)</f>
        <v/>
      </c>
      <c r="AS57" s="34" t="str">
        <f>IF(火曜日!AR26=0,"",火曜日!AR26)</f>
        <v/>
      </c>
      <c r="AT57" s="30" t="str">
        <f>火曜日!AS26</f>
        <v xml:space="preserve"> </v>
      </c>
      <c r="AU57" s="34" t="str">
        <f>火曜日!AT26</f>
        <v/>
      </c>
      <c r="AV57" s="34">
        <f>火曜日!AU26</f>
        <v>0</v>
      </c>
    </row>
    <row r="58" spans="1:48">
      <c r="A58" s="41">
        <v>56</v>
      </c>
      <c r="B58" s="40">
        <f>火曜日!A27</f>
        <v>0</v>
      </c>
      <c r="C58" s="30" t="str">
        <f>火曜日!B27</f>
        <v/>
      </c>
      <c r="D58" s="40" t="str">
        <f>火曜日!C27</f>
        <v/>
      </c>
      <c r="E58" s="40" t="str">
        <f>火曜日!D27</f>
        <v/>
      </c>
      <c r="F58" s="34">
        <f>火曜日!E27</f>
        <v>0</v>
      </c>
      <c r="G58" s="34" t="str">
        <f>火曜日!F27</f>
        <v/>
      </c>
      <c r="H58" s="34" t="str">
        <f>火曜日!G27</f>
        <v/>
      </c>
      <c r="I58" s="30" t="str">
        <f>火曜日!H27</f>
        <v/>
      </c>
      <c r="J58" s="30" t="str">
        <f>火曜日!I27</f>
        <v/>
      </c>
      <c r="K58" s="34">
        <f>火曜日!J27</f>
        <v>0</v>
      </c>
      <c r="L58" s="188" t="str">
        <f>火曜日!K27</f>
        <v/>
      </c>
      <c r="M58" s="188">
        <f>火曜日!L27</f>
        <v>0</v>
      </c>
      <c r="N58" s="34" t="str">
        <f>火曜日!M27</f>
        <v/>
      </c>
      <c r="O58" s="34" t="str">
        <f>火曜日!N27</f>
        <v/>
      </c>
      <c r="P58" s="34" t="str">
        <f>IF(火曜日!O27=0,"",火曜日!O27)</f>
        <v/>
      </c>
      <c r="Q58" s="34" t="str">
        <f>IF(火曜日!P27=0,"",火曜日!P27)</f>
        <v/>
      </c>
      <c r="R58" s="34" t="str">
        <f>IF(火曜日!Q27=0,"",火曜日!Q27)</f>
        <v/>
      </c>
      <c r="S58" s="34" t="str">
        <f>IF(火曜日!R27=0,"",火曜日!R27)</f>
        <v/>
      </c>
      <c r="T58" s="34" t="str">
        <f>IF(火曜日!S27=0,"",火曜日!S27)</f>
        <v/>
      </c>
      <c r="U58" s="34" t="str">
        <f>IF(火曜日!T27=0,"",火曜日!T27)</f>
        <v/>
      </c>
      <c r="V58" s="34" t="str">
        <f>IF(火曜日!U27=0,"",火曜日!U27)</f>
        <v/>
      </c>
      <c r="W58" s="34" t="str">
        <f>IF(火曜日!V27=0,"",火曜日!V27)</f>
        <v/>
      </c>
      <c r="X58" s="34" t="str">
        <f>IF(火曜日!W27=0,"",火曜日!W27)</f>
        <v/>
      </c>
      <c r="Y58" s="34" t="str">
        <f>IF(火曜日!X27=0,"",火曜日!X27)</f>
        <v/>
      </c>
      <c r="Z58" s="34" t="str">
        <f>IF(火曜日!Y27=0,"",火曜日!Y27)</f>
        <v/>
      </c>
      <c r="AA58" s="34" t="str">
        <f>IF(火曜日!Z27=0,"",火曜日!Z27)</f>
        <v/>
      </c>
      <c r="AB58" s="34" t="str">
        <f>IF(火曜日!AA27=0,"",火曜日!AA27)</f>
        <v/>
      </c>
      <c r="AC58" s="34" t="str">
        <f>IF(火曜日!AB27=0,"",火曜日!AB27)</f>
        <v/>
      </c>
      <c r="AD58" s="34" t="str">
        <f>IF(火曜日!AC27=0,"",火曜日!AC27)</f>
        <v/>
      </c>
      <c r="AE58" s="34" t="str">
        <f>IF(火曜日!AD27=0,"",火曜日!AD27)</f>
        <v/>
      </c>
      <c r="AF58" s="34" t="str">
        <f>IF(火曜日!AE27=0,"",火曜日!AE27)</f>
        <v/>
      </c>
      <c r="AG58" s="34" t="str">
        <f>IF(火曜日!AF27=0,"",火曜日!AF27)</f>
        <v/>
      </c>
      <c r="AH58" s="34" t="str">
        <f>IF(火曜日!AG27=0,"",火曜日!AG27)</f>
        <v/>
      </c>
      <c r="AI58" s="34" t="str">
        <f>IF(火曜日!AH27=0,"",火曜日!AH27)</f>
        <v/>
      </c>
      <c r="AJ58" s="34" t="str">
        <f>IF(火曜日!AI27=0,"",火曜日!AI27)</f>
        <v/>
      </c>
      <c r="AK58" s="34" t="str">
        <f>IF(火曜日!AJ27=0,"",火曜日!AJ27)</f>
        <v/>
      </c>
      <c r="AL58" s="34" t="str">
        <f>IF(火曜日!AK27=0,"",火曜日!AK27)</f>
        <v/>
      </c>
      <c r="AM58" s="34" t="str">
        <f>IF(火曜日!AL27=0,"",火曜日!AL27)</f>
        <v/>
      </c>
      <c r="AN58" s="34" t="str">
        <f>IF(火曜日!AM27=0,"",火曜日!AM27)</f>
        <v/>
      </c>
      <c r="AO58" s="34" t="str">
        <f>IF(火曜日!AN27=0,"",火曜日!AN27)</f>
        <v/>
      </c>
      <c r="AP58" s="34" t="str">
        <f>IF(火曜日!AO27=0,"",火曜日!AO27)</f>
        <v/>
      </c>
      <c r="AQ58" s="34" t="str">
        <f>IF(火曜日!AP27=0,"",火曜日!AP27)</f>
        <v/>
      </c>
      <c r="AR58" s="34" t="str">
        <f>IF(火曜日!AQ27=0,"",火曜日!AQ27)</f>
        <v/>
      </c>
      <c r="AS58" s="34" t="str">
        <f>IF(火曜日!AR27=0,"",火曜日!AR27)</f>
        <v/>
      </c>
      <c r="AT58" s="30" t="str">
        <f>火曜日!AS27</f>
        <v xml:space="preserve"> </v>
      </c>
      <c r="AU58" s="34" t="str">
        <f>火曜日!AT27</f>
        <v/>
      </c>
      <c r="AV58" s="34">
        <f>火曜日!AU27</f>
        <v>0</v>
      </c>
    </row>
    <row r="59" spans="1:48">
      <c r="A59" s="41">
        <v>57</v>
      </c>
      <c r="B59" s="40">
        <f>火曜日!A28</f>
        <v>0</v>
      </c>
      <c r="C59" s="30" t="str">
        <f>火曜日!B28</f>
        <v/>
      </c>
      <c r="D59" s="40" t="str">
        <f>火曜日!C28</f>
        <v/>
      </c>
      <c r="E59" s="40" t="str">
        <f>火曜日!D28</f>
        <v/>
      </c>
      <c r="F59" s="34" t="str">
        <f>火曜日!E28</f>
        <v/>
      </c>
      <c r="G59" s="34" t="str">
        <f>火曜日!F28</f>
        <v/>
      </c>
      <c r="H59" s="34" t="str">
        <f>火曜日!G28</f>
        <v/>
      </c>
      <c r="I59" s="30" t="str">
        <f>火曜日!H28</f>
        <v/>
      </c>
      <c r="J59" s="30" t="str">
        <f>火曜日!I28</f>
        <v/>
      </c>
      <c r="K59" s="34">
        <f>火曜日!J28</f>
        <v>0</v>
      </c>
      <c r="L59" s="188" t="str">
        <f>火曜日!K28</f>
        <v/>
      </c>
      <c r="M59" s="188">
        <f>火曜日!L28</f>
        <v>0</v>
      </c>
      <c r="N59" s="34" t="str">
        <f>火曜日!M28</f>
        <v/>
      </c>
      <c r="O59" s="34" t="str">
        <f>火曜日!N28</f>
        <v/>
      </c>
      <c r="P59" s="34" t="str">
        <f>IF(火曜日!O28=0,"",火曜日!O28)</f>
        <v/>
      </c>
      <c r="Q59" s="34" t="str">
        <f>IF(火曜日!P28=0,"",火曜日!P28)</f>
        <v/>
      </c>
      <c r="R59" s="34" t="str">
        <f>IF(火曜日!Q28=0,"",火曜日!Q28)</f>
        <v/>
      </c>
      <c r="S59" s="34" t="str">
        <f>IF(火曜日!R28=0,"",火曜日!R28)</f>
        <v/>
      </c>
      <c r="T59" s="34" t="str">
        <f>IF(火曜日!S28=0,"",火曜日!S28)</f>
        <v/>
      </c>
      <c r="U59" s="34" t="str">
        <f>IF(火曜日!T28=0,"",火曜日!T28)</f>
        <v/>
      </c>
      <c r="V59" s="34" t="str">
        <f>IF(火曜日!U28=0,"",火曜日!U28)</f>
        <v/>
      </c>
      <c r="W59" s="34" t="str">
        <f>IF(火曜日!V28=0,"",火曜日!V28)</f>
        <v/>
      </c>
      <c r="X59" s="34" t="str">
        <f>IF(火曜日!W28=0,"",火曜日!W28)</f>
        <v/>
      </c>
      <c r="Y59" s="34" t="str">
        <f>IF(火曜日!X28=0,"",火曜日!X28)</f>
        <v/>
      </c>
      <c r="Z59" s="34" t="str">
        <f>IF(火曜日!Y28=0,"",火曜日!Y28)</f>
        <v/>
      </c>
      <c r="AA59" s="34" t="str">
        <f>IF(火曜日!Z28=0,"",火曜日!Z28)</f>
        <v/>
      </c>
      <c r="AB59" s="34" t="str">
        <f>IF(火曜日!AA28=0,"",火曜日!AA28)</f>
        <v/>
      </c>
      <c r="AC59" s="34" t="str">
        <f>IF(火曜日!AB28=0,"",火曜日!AB28)</f>
        <v/>
      </c>
      <c r="AD59" s="34" t="str">
        <f>IF(火曜日!AC28=0,"",火曜日!AC28)</f>
        <v/>
      </c>
      <c r="AE59" s="34" t="str">
        <f>IF(火曜日!AD28=0,"",火曜日!AD28)</f>
        <v/>
      </c>
      <c r="AF59" s="34" t="str">
        <f>IF(火曜日!AE28=0,"",火曜日!AE28)</f>
        <v/>
      </c>
      <c r="AG59" s="34" t="str">
        <f>IF(火曜日!AF28=0,"",火曜日!AF28)</f>
        <v/>
      </c>
      <c r="AH59" s="34" t="str">
        <f>IF(火曜日!AG28=0,"",火曜日!AG28)</f>
        <v/>
      </c>
      <c r="AI59" s="34" t="str">
        <f>IF(火曜日!AH28=0,"",火曜日!AH28)</f>
        <v/>
      </c>
      <c r="AJ59" s="34" t="str">
        <f>IF(火曜日!AI28=0,"",火曜日!AI28)</f>
        <v/>
      </c>
      <c r="AK59" s="34" t="str">
        <f>IF(火曜日!AJ28=0,"",火曜日!AJ28)</f>
        <v/>
      </c>
      <c r="AL59" s="34" t="str">
        <f>IF(火曜日!AK28=0,"",火曜日!AK28)</f>
        <v/>
      </c>
      <c r="AM59" s="34" t="str">
        <f>IF(火曜日!AL28=0,"",火曜日!AL28)</f>
        <v/>
      </c>
      <c r="AN59" s="34" t="str">
        <f>IF(火曜日!AM28=0,"",火曜日!AM28)</f>
        <v/>
      </c>
      <c r="AO59" s="34" t="str">
        <f>IF(火曜日!AN28=0,"",火曜日!AN28)</f>
        <v/>
      </c>
      <c r="AP59" s="34" t="str">
        <f>IF(火曜日!AO28=0,"",火曜日!AO28)</f>
        <v/>
      </c>
      <c r="AQ59" s="34" t="str">
        <f>IF(火曜日!AP28=0,"",火曜日!AP28)</f>
        <v/>
      </c>
      <c r="AR59" s="34" t="str">
        <f>IF(火曜日!AQ28=0,"",火曜日!AQ28)</f>
        <v/>
      </c>
      <c r="AS59" s="34" t="str">
        <f>IF(火曜日!AR28=0,"",火曜日!AR28)</f>
        <v/>
      </c>
      <c r="AT59" s="30" t="str">
        <f>火曜日!AS28</f>
        <v xml:space="preserve"> </v>
      </c>
      <c r="AU59" s="34" t="str">
        <f>火曜日!AT28</f>
        <v/>
      </c>
      <c r="AV59" s="34">
        <f>火曜日!AU28</f>
        <v>0</v>
      </c>
    </row>
    <row r="60" spans="1:48">
      <c r="A60" s="41">
        <v>58</v>
      </c>
      <c r="B60" s="40">
        <f>火曜日!A29</f>
        <v>0</v>
      </c>
      <c r="C60" s="30" t="str">
        <f>火曜日!B29</f>
        <v/>
      </c>
      <c r="D60" s="40" t="str">
        <f>火曜日!C29</f>
        <v/>
      </c>
      <c r="E60" s="40" t="str">
        <f>火曜日!D29</f>
        <v/>
      </c>
      <c r="F60" s="34" t="str">
        <f>火曜日!E29</f>
        <v/>
      </c>
      <c r="G60" s="34" t="str">
        <f>火曜日!F29</f>
        <v/>
      </c>
      <c r="H60" s="34" t="str">
        <f>火曜日!G29</f>
        <v/>
      </c>
      <c r="I60" s="30" t="str">
        <f>火曜日!H29</f>
        <v/>
      </c>
      <c r="J60" s="30" t="str">
        <f>火曜日!I29</f>
        <v/>
      </c>
      <c r="K60" s="34">
        <f>火曜日!J29</f>
        <v>0</v>
      </c>
      <c r="L60" s="188" t="str">
        <f>火曜日!K29</f>
        <v/>
      </c>
      <c r="M60" s="188">
        <f>火曜日!L29</f>
        <v>0</v>
      </c>
      <c r="N60" s="34" t="str">
        <f>火曜日!M29</f>
        <v/>
      </c>
      <c r="O60" s="34" t="str">
        <f>火曜日!N29</f>
        <v/>
      </c>
      <c r="P60" s="34" t="str">
        <f>IF(火曜日!O29=0,"",火曜日!O29)</f>
        <v/>
      </c>
      <c r="Q60" s="34" t="str">
        <f>IF(火曜日!P29=0,"",火曜日!P29)</f>
        <v/>
      </c>
      <c r="R60" s="34" t="str">
        <f>IF(火曜日!Q29=0,"",火曜日!Q29)</f>
        <v/>
      </c>
      <c r="S60" s="34" t="str">
        <f>IF(火曜日!R29=0,"",火曜日!R29)</f>
        <v/>
      </c>
      <c r="T60" s="34" t="str">
        <f>IF(火曜日!S29=0,"",火曜日!S29)</f>
        <v/>
      </c>
      <c r="U60" s="34" t="str">
        <f>IF(火曜日!T29=0,"",火曜日!T29)</f>
        <v/>
      </c>
      <c r="V60" s="34" t="str">
        <f>IF(火曜日!U29=0,"",火曜日!U29)</f>
        <v/>
      </c>
      <c r="W60" s="34" t="str">
        <f>IF(火曜日!V29=0,"",火曜日!V29)</f>
        <v/>
      </c>
      <c r="X60" s="34" t="str">
        <f>IF(火曜日!W29=0,"",火曜日!W29)</f>
        <v/>
      </c>
      <c r="Y60" s="34" t="str">
        <f>IF(火曜日!X29=0,"",火曜日!X29)</f>
        <v/>
      </c>
      <c r="Z60" s="34" t="str">
        <f>IF(火曜日!Y29=0,"",火曜日!Y29)</f>
        <v/>
      </c>
      <c r="AA60" s="34" t="str">
        <f>IF(火曜日!Z29=0,"",火曜日!Z29)</f>
        <v/>
      </c>
      <c r="AB60" s="34" t="str">
        <f>IF(火曜日!AA29=0,"",火曜日!AA29)</f>
        <v/>
      </c>
      <c r="AC60" s="34" t="str">
        <f>IF(火曜日!AB29=0,"",火曜日!AB29)</f>
        <v/>
      </c>
      <c r="AD60" s="34" t="str">
        <f>IF(火曜日!AC29=0,"",火曜日!AC29)</f>
        <v/>
      </c>
      <c r="AE60" s="34" t="str">
        <f>IF(火曜日!AD29=0,"",火曜日!AD29)</f>
        <v/>
      </c>
      <c r="AF60" s="34" t="str">
        <f>IF(火曜日!AE29=0,"",火曜日!AE29)</f>
        <v/>
      </c>
      <c r="AG60" s="34" t="str">
        <f>IF(火曜日!AF29=0,"",火曜日!AF29)</f>
        <v/>
      </c>
      <c r="AH60" s="34" t="str">
        <f>IF(火曜日!AG29=0,"",火曜日!AG29)</f>
        <v/>
      </c>
      <c r="AI60" s="34" t="str">
        <f>IF(火曜日!AH29=0,"",火曜日!AH29)</f>
        <v/>
      </c>
      <c r="AJ60" s="34" t="str">
        <f>IF(火曜日!AI29=0,"",火曜日!AI29)</f>
        <v/>
      </c>
      <c r="AK60" s="34" t="str">
        <f>IF(火曜日!AJ29=0,"",火曜日!AJ29)</f>
        <v/>
      </c>
      <c r="AL60" s="34" t="str">
        <f>IF(火曜日!AK29=0,"",火曜日!AK29)</f>
        <v/>
      </c>
      <c r="AM60" s="34" t="str">
        <f>IF(火曜日!AL29=0,"",火曜日!AL29)</f>
        <v/>
      </c>
      <c r="AN60" s="34" t="str">
        <f>IF(火曜日!AM29=0,"",火曜日!AM29)</f>
        <v/>
      </c>
      <c r="AO60" s="34" t="str">
        <f>IF(火曜日!AN29=0,"",火曜日!AN29)</f>
        <v/>
      </c>
      <c r="AP60" s="34" t="str">
        <f>IF(火曜日!AO29=0,"",火曜日!AO29)</f>
        <v/>
      </c>
      <c r="AQ60" s="34" t="str">
        <f>IF(火曜日!AP29=0,"",火曜日!AP29)</f>
        <v/>
      </c>
      <c r="AR60" s="34" t="str">
        <f>IF(火曜日!AQ29=0,"",火曜日!AQ29)</f>
        <v/>
      </c>
      <c r="AS60" s="34" t="str">
        <f>IF(火曜日!AR29=0,"",火曜日!AR29)</f>
        <v/>
      </c>
      <c r="AT60" s="30" t="str">
        <f>火曜日!AS29</f>
        <v xml:space="preserve"> </v>
      </c>
      <c r="AU60" s="34" t="str">
        <f>火曜日!AT29</f>
        <v/>
      </c>
      <c r="AV60" s="34">
        <f>火曜日!AU29</f>
        <v>0</v>
      </c>
    </row>
    <row r="61" spans="1:48">
      <c r="A61" s="41">
        <v>59</v>
      </c>
      <c r="B61" s="40">
        <f>火曜日!A30</f>
        <v>0</v>
      </c>
      <c r="C61" s="30" t="str">
        <f>火曜日!B30</f>
        <v/>
      </c>
      <c r="D61" s="40" t="str">
        <f>火曜日!C30</f>
        <v/>
      </c>
      <c r="E61" s="40" t="str">
        <f>火曜日!D30</f>
        <v/>
      </c>
      <c r="F61" s="34" t="str">
        <f>火曜日!E30</f>
        <v/>
      </c>
      <c r="G61" s="34" t="str">
        <f>火曜日!F30</f>
        <v/>
      </c>
      <c r="H61" s="34" t="str">
        <f>火曜日!G30</f>
        <v/>
      </c>
      <c r="I61" s="30" t="str">
        <f>火曜日!H30</f>
        <v/>
      </c>
      <c r="J61" s="30" t="str">
        <f>火曜日!I30</f>
        <v/>
      </c>
      <c r="K61" s="34">
        <f>火曜日!J30</f>
        <v>0</v>
      </c>
      <c r="L61" s="188" t="str">
        <f>火曜日!K30</f>
        <v/>
      </c>
      <c r="M61" s="188">
        <f>火曜日!L30</f>
        <v>0</v>
      </c>
      <c r="N61" s="34" t="str">
        <f>火曜日!M30</f>
        <v/>
      </c>
      <c r="O61" s="34" t="str">
        <f>火曜日!N30</f>
        <v/>
      </c>
      <c r="P61" s="34" t="str">
        <f>IF(火曜日!O30=0,"",火曜日!O30)</f>
        <v/>
      </c>
      <c r="Q61" s="34" t="str">
        <f>IF(火曜日!P30=0,"",火曜日!P30)</f>
        <v/>
      </c>
      <c r="R61" s="34" t="str">
        <f>IF(火曜日!Q30=0,"",火曜日!Q30)</f>
        <v/>
      </c>
      <c r="S61" s="34" t="str">
        <f>IF(火曜日!R30=0,"",火曜日!R30)</f>
        <v/>
      </c>
      <c r="T61" s="34" t="str">
        <f>IF(火曜日!S30=0,"",火曜日!S30)</f>
        <v/>
      </c>
      <c r="U61" s="34" t="str">
        <f>IF(火曜日!T30=0,"",火曜日!T30)</f>
        <v/>
      </c>
      <c r="V61" s="34" t="str">
        <f>IF(火曜日!U30=0,"",火曜日!U30)</f>
        <v/>
      </c>
      <c r="W61" s="34" t="str">
        <f>IF(火曜日!V30=0,"",火曜日!V30)</f>
        <v/>
      </c>
      <c r="X61" s="34" t="str">
        <f>IF(火曜日!W30=0,"",火曜日!W30)</f>
        <v/>
      </c>
      <c r="Y61" s="34" t="str">
        <f>IF(火曜日!X30=0,"",火曜日!X30)</f>
        <v/>
      </c>
      <c r="Z61" s="34" t="str">
        <f>IF(火曜日!Y30=0,"",火曜日!Y30)</f>
        <v/>
      </c>
      <c r="AA61" s="34" t="str">
        <f>IF(火曜日!Z30=0,"",火曜日!Z30)</f>
        <v/>
      </c>
      <c r="AB61" s="34" t="str">
        <f>IF(火曜日!AA30=0,"",火曜日!AA30)</f>
        <v/>
      </c>
      <c r="AC61" s="34" t="str">
        <f>IF(火曜日!AB30=0,"",火曜日!AB30)</f>
        <v/>
      </c>
      <c r="AD61" s="34" t="str">
        <f>IF(火曜日!AC30=0,"",火曜日!AC30)</f>
        <v/>
      </c>
      <c r="AE61" s="34" t="str">
        <f>IF(火曜日!AD30=0,"",火曜日!AD30)</f>
        <v/>
      </c>
      <c r="AF61" s="34" t="str">
        <f>IF(火曜日!AE30=0,"",火曜日!AE30)</f>
        <v/>
      </c>
      <c r="AG61" s="34" t="str">
        <f>IF(火曜日!AF30=0,"",火曜日!AF30)</f>
        <v/>
      </c>
      <c r="AH61" s="34" t="str">
        <f>IF(火曜日!AG30=0,"",火曜日!AG30)</f>
        <v/>
      </c>
      <c r="AI61" s="34" t="str">
        <f>IF(火曜日!AH30=0,"",火曜日!AH30)</f>
        <v/>
      </c>
      <c r="AJ61" s="34" t="str">
        <f>IF(火曜日!AI30=0,"",火曜日!AI30)</f>
        <v/>
      </c>
      <c r="AK61" s="34" t="str">
        <f>IF(火曜日!AJ30=0,"",火曜日!AJ30)</f>
        <v/>
      </c>
      <c r="AL61" s="34" t="str">
        <f>IF(火曜日!AK30=0,"",火曜日!AK30)</f>
        <v/>
      </c>
      <c r="AM61" s="34" t="str">
        <f>IF(火曜日!AL30=0,"",火曜日!AL30)</f>
        <v/>
      </c>
      <c r="AN61" s="34" t="str">
        <f>IF(火曜日!AM30=0,"",火曜日!AM30)</f>
        <v/>
      </c>
      <c r="AO61" s="34" t="str">
        <f>IF(火曜日!AN30=0,"",火曜日!AN30)</f>
        <v/>
      </c>
      <c r="AP61" s="34" t="str">
        <f>IF(火曜日!AO30=0,"",火曜日!AO30)</f>
        <v/>
      </c>
      <c r="AQ61" s="34" t="str">
        <f>IF(火曜日!AP30=0,"",火曜日!AP30)</f>
        <v/>
      </c>
      <c r="AR61" s="34" t="str">
        <f>IF(火曜日!AQ30=0,"",火曜日!AQ30)</f>
        <v/>
      </c>
      <c r="AS61" s="34" t="str">
        <f>IF(火曜日!AR30=0,"",火曜日!AR30)</f>
        <v/>
      </c>
      <c r="AT61" s="30" t="str">
        <f>火曜日!AS30</f>
        <v xml:space="preserve"> </v>
      </c>
      <c r="AU61" s="34" t="str">
        <f>火曜日!AT30</f>
        <v/>
      </c>
      <c r="AV61" s="34">
        <f>火曜日!AU30</f>
        <v>0</v>
      </c>
    </row>
    <row r="62" spans="1:48">
      <c r="A62" s="41">
        <v>60</v>
      </c>
      <c r="B62" s="40">
        <f>火曜日!A31</f>
        <v>0</v>
      </c>
      <c r="C62" s="30" t="str">
        <f>火曜日!B31</f>
        <v/>
      </c>
      <c r="D62" s="40" t="str">
        <f>火曜日!C31</f>
        <v/>
      </c>
      <c r="E62" s="40" t="str">
        <f>火曜日!D31</f>
        <v/>
      </c>
      <c r="F62" s="34" t="str">
        <f>火曜日!E31</f>
        <v/>
      </c>
      <c r="G62" s="34" t="str">
        <f>火曜日!F31</f>
        <v/>
      </c>
      <c r="H62" s="34" t="str">
        <f>火曜日!G31</f>
        <v/>
      </c>
      <c r="I62" s="30" t="str">
        <f>火曜日!H31</f>
        <v/>
      </c>
      <c r="J62" s="30" t="str">
        <f>火曜日!I31</f>
        <v/>
      </c>
      <c r="K62" s="34">
        <f>火曜日!J31</f>
        <v>0</v>
      </c>
      <c r="L62" s="188" t="str">
        <f>火曜日!K31</f>
        <v/>
      </c>
      <c r="M62" s="188">
        <f>火曜日!L31</f>
        <v>0</v>
      </c>
      <c r="N62" s="34" t="str">
        <f>火曜日!M31</f>
        <v/>
      </c>
      <c r="O62" s="34" t="str">
        <f>火曜日!N31</f>
        <v/>
      </c>
      <c r="P62" s="34" t="str">
        <f>IF(火曜日!O31=0,"",火曜日!O31)</f>
        <v/>
      </c>
      <c r="Q62" s="34" t="str">
        <f>IF(火曜日!P31=0,"",火曜日!P31)</f>
        <v/>
      </c>
      <c r="R62" s="34" t="str">
        <f>IF(火曜日!Q31=0,"",火曜日!Q31)</f>
        <v/>
      </c>
      <c r="S62" s="34" t="str">
        <f>IF(火曜日!R31=0,"",火曜日!R31)</f>
        <v/>
      </c>
      <c r="T62" s="34" t="str">
        <f>IF(火曜日!S31=0,"",火曜日!S31)</f>
        <v/>
      </c>
      <c r="U62" s="34" t="str">
        <f>IF(火曜日!T31=0,"",火曜日!T31)</f>
        <v/>
      </c>
      <c r="V62" s="34" t="str">
        <f>IF(火曜日!U31=0,"",火曜日!U31)</f>
        <v/>
      </c>
      <c r="W62" s="34" t="str">
        <f>IF(火曜日!V31=0,"",火曜日!V31)</f>
        <v/>
      </c>
      <c r="X62" s="34" t="str">
        <f>IF(火曜日!W31=0,"",火曜日!W31)</f>
        <v/>
      </c>
      <c r="Y62" s="34" t="str">
        <f>IF(火曜日!X31=0,"",火曜日!X31)</f>
        <v/>
      </c>
      <c r="Z62" s="34" t="str">
        <f>IF(火曜日!Y31=0,"",火曜日!Y31)</f>
        <v/>
      </c>
      <c r="AA62" s="34" t="str">
        <f>IF(火曜日!Z31=0,"",火曜日!Z31)</f>
        <v/>
      </c>
      <c r="AB62" s="34" t="str">
        <f>IF(火曜日!AA31=0,"",火曜日!AA31)</f>
        <v/>
      </c>
      <c r="AC62" s="34" t="str">
        <f>IF(火曜日!AB31=0,"",火曜日!AB31)</f>
        <v/>
      </c>
      <c r="AD62" s="34" t="str">
        <f>IF(火曜日!AC31=0,"",火曜日!AC31)</f>
        <v/>
      </c>
      <c r="AE62" s="34" t="str">
        <f>IF(火曜日!AD31=0,"",火曜日!AD31)</f>
        <v/>
      </c>
      <c r="AF62" s="34" t="str">
        <f>IF(火曜日!AE31=0,"",火曜日!AE31)</f>
        <v/>
      </c>
      <c r="AG62" s="34" t="str">
        <f>IF(火曜日!AF31=0,"",火曜日!AF31)</f>
        <v/>
      </c>
      <c r="AH62" s="34" t="str">
        <f>IF(火曜日!AG31=0,"",火曜日!AG31)</f>
        <v/>
      </c>
      <c r="AI62" s="34" t="str">
        <f>IF(火曜日!AH31=0,"",火曜日!AH31)</f>
        <v/>
      </c>
      <c r="AJ62" s="34" t="str">
        <f>IF(火曜日!AI31=0,"",火曜日!AI31)</f>
        <v/>
      </c>
      <c r="AK62" s="34" t="str">
        <f>IF(火曜日!AJ31=0,"",火曜日!AJ31)</f>
        <v/>
      </c>
      <c r="AL62" s="34" t="str">
        <f>IF(火曜日!AK31=0,"",火曜日!AK31)</f>
        <v/>
      </c>
      <c r="AM62" s="34" t="str">
        <f>IF(火曜日!AL31=0,"",火曜日!AL31)</f>
        <v/>
      </c>
      <c r="AN62" s="34" t="str">
        <f>IF(火曜日!AM31=0,"",火曜日!AM31)</f>
        <v/>
      </c>
      <c r="AO62" s="34" t="str">
        <f>IF(火曜日!AN31=0,"",火曜日!AN31)</f>
        <v/>
      </c>
      <c r="AP62" s="34" t="str">
        <f>IF(火曜日!AO31=0,"",火曜日!AO31)</f>
        <v/>
      </c>
      <c r="AQ62" s="34" t="str">
        <f>IF(火曜日!AP31=0,"",火曜日!AP31)</f>
        <v/>
      </c>
      <c r="AR62" s="34" t="str">
        <f>IF(火曜日!AQ31=0,"",火曜日!AQ31)</f>
        <v/>
      </c>
      <c r="AS62" s="34" t="str">
        <f>IF(火曜日!AR31=0,"",火曜日!AR31)</f>
        <v/>
      </c>
      <c r="AT62" s="30" t="str">
        <f>火曜日!AS31</f>
        <v xml:space="preserve"> </v>
      </c>
      <c r="AU62" s="34" t="str">
        <f>火曜日!AT31</f>
        <v/>
      </c>
      <c r="AV62" s="34">
        <f>火曜日!AU31</f>
        <v>0</v>
      </c>
    </row>
    <row r="63" spans="1:48">
      <c r="A63" s="41">
        <v>61</v>
      </c>
      <c r="B63" s="40">
        <f>火曜日!A32</f>
        <v>0</v>
      </c>
      <c r="C63" s="30" t="str">
        <f>火曜日!B32</f>
        <v/>
      </c>
      <c r="D63" s="40" t="str">
        <f>火曜日!C32</f>
        <v/>
      </c>
      <c r="E63" s="40" t="str">
        <f>火曜日!D32</f>
        <v/>
      </c>
      <c r="F63" s="34" t="str">
        <f>火曜日!E32</f>
        <v/>
      </c>
      <c r="G63" s="34" t="str">
        <f>火曜日!F32</f>
        <v/>
      </c>
      <c r="H63" s="34" t="str">
        <f>火曜日!G32</f>
        <v/>
      </c>
      <c r="I63" s="30" t="str">
        <f>火曜日!H32</f>
        <v/>
      </c>
      <c r="J63" s="30" t="str">
        <f>火曜日!I32</f>
        <v/>
      </c>
      <c r="K63" s="34">
        <f>火曜日!J32</f>
        <v>0</v>
      </c>
      <c r="L63" s="188" t="str">
        <f>火曜日!K32</f>
        <v/>
      </c>
      <c r="M63" s="188">
        <f>火曜日!L32</f>
        <v>0</v>
      </c>
      <c r="N63" s="34" t="str">
        <f>火曜日!M32</f>
        <v/>
      </c>
      <c r="O63" s="34" t="str">
        <f>火曜日!N32</f>
        <v/>
      </c>
      <c r="P63" s="34" t="str">
        <f>IF(火曜日!O32=0,"",火曜日!O32)</f>
        <v/>
      </c>
      <c r="Q63" s="34" t="str">
        <f>IF(火曜日!P32=0,"",火曜日!P32)</f>
        <v/>
      </c>
      <c r="R63" s="34" t="str">
        <f>IF(火曜日!Q32=0,"",火曜日!Q32)</f>
        <v/>
      </c>
      <c r="S63" s="34" t="str">
        <f>IF(火曜日!R32=0,"",火曜日!R32)</f>
        <v/>
      </c>
      <c r="T63" s="34" t="str">
        <f>IF(火曜日!S32=0,"",火曜日!S32)</f>
        <v/>
      </c>
      <c r="U63" s="34" t="str">
        <f>IF(火曜日!T32=0,"",火曜日!T32)</f>
        <v/>
      </c>
      <c r="V63" s="34" t="str">
        <f>IF(火曜日!U32=0,"",火曜日!U32)</f>
        <v/>
      </c>
      <c r="W63" s="34" t="str">
        <f>IF(火曜日!V32=0,"",火曜日!V32)</f>
        <v/>
      </c>
      <c r="X63" s="34" t="str">
        <f>IF(火曜日!W32=0,"",火曜日!W32)</f>
        <v/>
      </c>
      <c r="Y63" s="34" t="str">
        <f>IF(火曜日!X32=0,"",火曜日!X32)</f>
        <v/>
      </c>
      <c r="Z63" s="34" t="str">
        <f>IF(火曜日!Y32=0,"",火曜日!Y32)</f>
        <v/>
      </c>
      <c r="AA63" s="34" t="str">
        <f>IF(火曜日!Z32=0,"",火曜日!Z32)</f>
        <v/>
      </c>
      <c r="AB63" s="34" t="str">
        <f>IF(火曜日!AA32=0,"",火曜日!AA32)</f>
        <v/>
      </c>
      <c r="AC63" s="34" t="str">
        <f>IF(火曜日!AB32=0,"",火曜日!AB32)</f>
        <v/>
      </c>
      <c r="AD63" s="34" t="str">
        <f>IF(火曜日!AC32=0,"",火曜日!AC32)</f>
        <v/>
      </c>
      <c r="AE63" s="34" t="str">
        <f>IF(火曜日!AD32=0,"",火曜日!AD32)</f>
        <v/>
      </c>
      <c r="AF63" s="34" t="str">
        <f>IF(火曜日!AE32=0,"",火曜日!AE32)</f>
        <v/>
      </c>
      <c r="AG63" s="34" t="str">
        <f>IF(火曜日!AF32=0,"",火曜日!AF32)</f>
        <v/>
      </c>
      <c r="AH63" s="34" t="str">
        <f>IF(火曜日!AG32=0,"",火曜日!AG32)</f>
        <v/>
      </c>
      <c r="AI63" s="34" t="str">
        <f>IF(火曜日!AH32=0,"",火曜日!AH32)</f>
        <v/>
      </c>
      <c r="AJ63" s="34" t="str">
        <f>IF(火曜日!AI32=0,"",火曜日!AI32)</f>
        <v/>
      </c>
      <c r="AK63" s="34" t="str">
        <f>IF(火曜日!AJ32=0,"",火曜日!AJ32)</f>
        <v/>
      </c>
      <c r="AL63" s="34" t="str">
        <f>IF(火曜日!AK32=0,"",火曜日!AK32)</f>
        <v/>
      </c>
      <c r="AM63" s="34" t="str">
        <f>IF(火曜日!AL32=0,"",火曜日!AL32)</f>
        <v/>
      </c>
      <c r="AN63" s="34" t="str">
        <f>IF(火曜日!AM32=0,"",火曜日!AM32)</f>
        <v/>
      </c>
      <c r="AO63" s="34" t="str">
        <f>IF(火曜日!AN32=0,"",火曜日!AN32)</f>
        <v/>
      </c>
      <c r="AP63" s="34" t="str">
        <f>IF(火曜日!AO32=0,"",火曜日!AO32)</f>
        <v/>
      </c>
      <c r="AQ63" s="34" t="str">
        <f>IF(火曜日!AP32=0,"",火曜日!AP32)</f>
        <v/>
      </c>
      <c r="AR63" s="34" t="str">
        <f>IF(火曜日!AQ32=0,"",火曜日!AQ32)</f>
        <v/>
      </c>
      <c r="AS63" s="34" t="str">
        <f>IF(火曜日!AR32=0,"",火曜日!AR32)</f>
        <v/>
      </c>
      <c r="AT63" s="30" t="str">
        <f>火曜日!AS32</f>
        <v xml:space="preserve"> </v>
      </c>
      <c r="AU63" s="34" t="str">
        <f>火曜日!AT32</f>
        <v/>
      </c>
      <c r="AV63" s="34">
        <f>火曜日!AU32</f>
        <v>0</v>
      </c>
    </row>
    <row r="64" spans="1:48">
      <c r="A64" s="41">
        <v>62</v>
      </c>
      <c r="B64" s="40">
        <f>火曜日!A33</f>
        <v>0</v>
      </c>
      <c r="C64" s="30" t="str">
        <f>火曜日!B33</f>
        <v/>
      </c>
      <c r="D64" s="40" t="str">
        <f>火曜日!C33</f>
        <v/>
      </c>
      <c r="E64" s="40" t="str">
        <f>火曜日!D33</f>
        <v/>
      </c>
      <c r="F64" s="34" t="str">
        <f>火曜日!E33</f>
        <v/>
      </c>
      <c r="G64" s="34" t="str">
        <f>火曜日!F33</f>
        <v/>
      </c>
      <c r="H64" s="34" t="str">
        <f>火曜日!G33</f>
        <v/>
      </c>
      <c r="I64" s="30" t="str">
        <f>火曜日!H33</f>
        <v/>
      </c>
      <c r="J64" s="30" t="str">
        <f>火曜日!I33</f>
        <v/>
      </c>
      <c r="K64" s="34">
        <f>火曜日!J33</f>
        <v>0</v>
      </c>
      <c r="L64" s="188" t="str">
        <f>火曜日!K33</f>
        <v/>
      </c>
      <c r="M64" s="188">
        <f>火曜日!L33</f>
        <v>0</v>
      </c>
      <c r="N64" s="34" t="str">
        <f>火曜日!M33</f>
        <v/>
      </c>
      <c r="O64" s="34" t="str">
        <f>火曜日!N33</f>
        <v/>
      </c>
      <c r="P64" s="34" t="str">
        <f>IF(火曜日!O33=0,"",火曜日!O33)</f>
        <v/>
      </c>
      <c r="Q64" s="34" t="str">
        <f>IF(火曜日!P33=0,"",火曜日!P33)</f>
        <v/>
      </c>
      <c r="R64" s="34" t="str">
        <f>IF(火曜日!Q33=0,"",火曜日!Q33)</f>
        <v/>
      </c>
      <c r="S64" s="34" t="str">
        <f>IF(火曜日!R33=0,"",火曜日!R33)</f>
        <v/>
      </c>
      <c r="T64" s="34" t="str">
        <f>IF(火曜日!S33=0,"",火曜日!S33)</f>
        <v/>
      </c>
      <c r="U64" s="34" t="str">
        <f>IF(火曜日!T33=0,"",火曜日!T33)</f>
        <v/>
      </c>
      <c r="V64" s="34" t="str">
        <f>IF(火曜日!U33=0,"",火曜日!U33)</f>
        <v/>
      </c>
      <c r="W64" s="34" t="str">
        <f>IF(火曜日!V33=0,"",火曜日!V33)</f>
        <v/>
      </c>
      <c r="X64" s="34" t="str">
        <f>IF(火曜日!W33=0,"",火曜日!W33)</f>
        <v/>
      </c>
      <c r="Y64" s="34" t="str">
        <f>IF(火曜日!X33=0,"",火曜日!X33)</f>
        <v/>
      </c>
      <c r="Z64" s="34" t="str">
        <f>IF(火曜日!Y33=0,"",火曜日!Y33)</f>
        <v/>
      </c>
      <c r="AA64" s="34" t="str">
        <f>IF(火曜日!Z33=0,"",火曜日!Z33)</f>
        <v/>
      </c>
      <c r="AB64" s="34" t="str">
        <f>IF(火曜日!AA33=0,"",火曜日!AA33)</f>
        <v/>
      </c>
      <c r="AC64" s="34" t="str">
        <f>IF(火曜日!AB33=0,"",火曜日!AB33)</f>
        <v/>
      </c>
      <c r="AD64" s="34" t="str">
        <f>IF(火曜日!AC33=0,"",火曜日!AC33)</f>
        <v/>
      </c>
      <c r="AE64" s="34" t="str">
        <f>IF(火曜日!AD33=0,"",火曜日!AD33)</f>
        <v/>
      </c>
      <c r="AF64" s="34" t="str">
        <f>IF(火曜日!AE33=0,"",火曜日!AE33)</f>
        <v/>
      </c>
      <c r="AG64" s="34" t="str">
        <f>IF(火曜日!AF33=0,"",火曜日!AF33)</f>
        <v/>
      </c>
      <c r="AH64" s="34" t="str">
        <f>IF(火曜日!AG33=0,"",火曜日!AG33)</f>
        <v/>
      </c>
      <c r="AI64" s="34" t="str">
        <f>IF(火曜日!AH33=0,"",火曜日!AH33)</f>
        <v/>
      </c>
      <c r="AJ64" s="34" t="str">
        <f>IF(火曜日!AI33=0,"",火曜日!AI33)</f>
        <v/>
      </c>
      <c r="AK64" s="34" t="str">
        <f>IF(火曜日!AJ33=0,"",火曜日!AJ33)</f>
        <v/>
      </c>
      <c r="AL64" s="34" t="str">
        <f>IF(火曜日!AK33=0,"",火曜日!AK33)</f>
        <v/>
      </c>
      <c r="AM64" s="34" t="str">
        <f>IF(火曜日!AL33=0,"",火曜日!AL33)</f>
        <v/>
      </c>
      <c r="AN64" s="34" t="str">
        <f>IF(火曜日!AM33=0,"",火曜日!AM33)</f>
        <v/>
      </c>
      <c r="AO64" s="34" t="str">
        <f>IF(火曜日!AN33=0,"",火曜日!AN33)</f>
        <v/>
      </c>
      <c r="AP64" s="34" t="str">
        <f>IF(火曜日!AO33=0,"",火曜日!AO33)</f>
        <v/>
      </c>
      <c r="AQ64" s="34" t="str">
        <f>IF(火曜日!AP33=0,"",火曜日!AP33)</f>
        <v/>
      </c>
      <c r="AR64" s="34" t="str">
        <f>IF(火曜日!AQ33=0,"",火曜日!AQ33)</f>
        <v/>
      </c>
      <c r="AS64" s="34" t="str">
        <f>IF(火曜日!AR33=0,"",火曜日!AR33)</f>
        <v/>
      </c>
      <c r="AT64" s="30" t="str">
        <f>火曜日!AS33</f>
        <v xml:space="preserve"> </v>
      </c>
      <c r="AU64" s="34" t="str">
        <f>火曜日!AT33</f>
        <v/>
      </c>
      <c r="AV64" s="34">
        <f>火曜日!AU33</f>
        <v>0</v>
      </c>
    </row>
    <row r="65" spans="1:48">
      <c r="A65" s="41">
        <v>63</v>
      </c>
      <c r="B65" s="40">
        <f>火曜日!A34</f>
        <v>0</v>
      </c>
      <c r="C65" s="30" t="str">
        <f>火曜日!B34</f>
        <v/>
      </c>
      <c r="D65" s="40" t="str">
        <f>火曜日!C34</f>
        <v/>
      </c>
      <c r="E65" s="40" t="str">
        <f>火曜日!D34</f>
        <v/>
      </c>
      <c r="F65" s="34" t="str">
        <f>火曜日!E34</f>
        <v/>
      </c>
      <c r="G65" s="34" t="str">
        <f>火曜日!F34</f>
        <v/>
      </c>
      <c r="H65" s="34" t="str">
        <f>火曜日!G34</f>
        <v/>
      </c>
      <c r="I65" s="30" t="str">
        <f>火曜日!H34</f>
        <v/>
      </c>
      <c r="J65" s="30" t="str">
        <f>火曜日!I34</f>
        <v/>
      </c>
      <c r="K65" s="34">
        <f>火曜日!J34</f>
        <v>0</v>
      </c>
      <c r="L65" s="188" t="str">
        <f>火曜日!K34</f>
        <v/>
      </c>
      <c r="M65" s="188">
        <f>火曜日!L34</f>
        <v>0</v>
      </c>
      <c r="N65" s="34" t="str">
        <f>火曜日!M34</f>
        <v/>
      </c>
      <c r="O65" s="34" t="str">
        <f>火曜日!N34</f>
        <v/>
      </c>
      <c r="P65" s="34" t="str">
        <f>IF(火曜日!O34=0,"",火曜日!O34)</f>
        <v/>
      </c>
      <c r="Q65" s="34" t="str">
        <f>IF(火曜日!P34=0,"",火曜日!P34)</f>
        <v/>
      </c>
      <c r="R65" s="34" t="str">
        <f>IF(火曜日!Q34=0,"",火曜日!Q34)</f>
        <v/>
      </c>
      <c r="S65" s="34" t="str">
        <f>IF(火曜日!R34=0,"",火曜日!R34)</f>
        <v/>
      </c>
      <c r="T65" s="34" t="str">
        <f>IF(火曜日!S34=0,"",火曜日!S34)</f>
        <v/>
      </c>
      <c r="U65" s="34" t="str">
        <f>IF(火曜日!T34=0,"",火曜日!T34)</f>
        <v/>
      </c>
      <c r="V65" s="34" t="str">
        <f>IF(火曜日!U34=0,"",火曜日!U34)</f>
        <v/>
      </c>
      <c r="W65" s="34" t="str">
        <f>IF(火曜日!V34=0,"",火曜日!V34)</f>
        <v/>
      </c>
      <c r="X65" s="34" t="str">
        <f>IF(火曜日!W34=0,"",火曜日!W34)</f>
        <v/>
      </c>
      <c r="Y65" s="34" t="str">
        <f>IF(火曜日!X34=0,"",火曜日!X34)</f>
        <v/>
      </c>
      <c r="Z65" s="34" t="str">
        <f>IF(火曜日!Y34=0,"",火曜日!Y34)</f>
        <v/>
      </c>
      <c r="AA65" s="34" t="str">
        <f>IF(火曜日!Z34=0,"",火曜日!Z34)</f>
        <v/>
      </c>
      <c r="AB65" s="34" t="str">
        <f>IF(火曜日!AA34=0,"",火曜日!AA34)</f>
        <v/>
      </c>
      <c r="AC65" s="34" t="str">
        <f>IF(火曜日!AB34=0,"",火曜日!AB34)</f>
        <v/>
      </c>
      <c r="AD65" s="34" t="str">
        <f>IF(火曜日!AC34=0,"",火曜日!AC34)</f>
        <v/>
      </c>
      <c r="AE65" s="34" t="str">
        <f>IF(火曜日!AD34=0,"",火曜日!AD34)</f>
        <v/>
      </c>
      <c r="AF65" s="34" t="str">
        <f>IF(火曜日!AE34=0,"",火曜日!AE34)</f>
        <v/>
      </c>
      <c r="AG65" s="34" t="str">
        <f>IF(火曜日!AF34=0,"",火曜日!AF34)</f>
        <v/>
      </c>
      <c r="AH65" s="34" t="str">
        <f>IF(火曜日!AG34=0,"",火曜日!AG34)</f>
        <v/>
      </c>
      <c r="AI65" s="34" t="str">
        <f>IF(火曜日!AH34=0,"",火曜日!AH34)</f>
        <v/>
      </c>
      <c r="AJ65" s="34" t="str">
        <f>IF(火曜日!AI34=0,"",火曜日!AI34)</f>
        <v/>
      </c>
      <c r="AK65" s="34" t="str">
        <f>IF(火曜日!AJ34=0,"",火曜日!AJ34)</f>
        <v/>
      </c>
      <c r="AL65" s="34" t="str">
        <f>IF(火曜日!AK34=0,"",火曜日!AK34)</f>
        <v/>
      </c>
      <c r="AM65" s="34" t="str">
        <f>IF(火曜日!AL34=0,"",火曜日!AL34)</f>
        <v/>
      </c>
      <c r="AN65" s="34" t="str">
        <f>IF(火曜日!AM34=0,"",火曜日!AM34)</f>
        <v/>
      </c>
      <c r="AO65" s="34" t="str">
        <f>IF(火曜日!AN34=0,"",火曜日!AN34)</f>
        <v/>
      </c>
      <c r="AP65" s="34" t="str">
        <f>IF(火曜日!AO34=0,"",火曜日!AO34)</f>
        <v/>
      </c>
      <c r="AQ65" s="34" t="str">
        <f>IF(火曜日!AP34=0,"",火曜日!AP34)</f>
        <v/>
      </c>
      <c r="AR65" s="34" t="str">
        <f>IF(火曜日!AQ34=0,"",火曜日!AQ34)</f>
        <v/>
      </c>
      <c r="AS65" s="34" t="str">
        <f>IF(火曜日!AR34=0,"",火曜日!AR34)</f>
        <v/>
      </c>
      <c r="AT65" s="30" t="str">
        <f>火曜日!AS34</f>
        <v xml:space="preserve"> </v>
      </c>
      <c r="AU65" s="34" t="str">
        <f>火曜日!AT34</f>
        <v/>
      </c>
      <c r="AV65" s="34">
        <f>火曜日!AU34</f>
        <v>0</v>
      </c>
    </row>
    <row r="66" spans="1:48">
      <c r="A66" s="41">
        <v>64</v>
      </c>
      <c r="B66" s="40">
        <f>火曜日!A35</f>
        <v>0</v>
      </c>
      <c r="C66" s="30" t="str">
        <f>火曜日!B35</f>
        <v/>
      </c>
      <c r="D66" s="40" t="str">
        <f>火曜日!C35</f>
        <v/>
      </c>
      <c r="E66" s="40" t="str">
        <f>火曜日!D35</f>
        <v/>
      </c>
      <c r="F66" s="34" t="str">
        <f>火曜日!E35</f>
        <v/>
      </c>
      <c r="G66" s="34" t="str">
        <f>火曜日!F35</f>
        <v/>
      </c>
      <c r="H66" s="34" t="str">
        <f>火曜日!G35</f>
        <v/>
      </c>
      <c r="I66" s="30" t="str">
        <f>火曜日!H35</f>
        <v/>
      </c>
      <c r="J66" s="30" t="str">
        <f>火曜日!I35</f>
        <v/>
      </c>
      <c r="K66" s="34">
        <f>火曜日!J35</f>
        <v>0</v>
      </c>
      <c r="L66" s="188" t="str">
        <f>火曜日!K35</f>
        <v/>
      </c>
      <c r="M66" s="188">
        <f>火曜日!L35</f>
        <v>0</v>
      </c>
      <c r="N66" s="34" t="str">
        <f>火曜日!M35</f>
        <v/>
      </c>
      <c r="O66" s="34" t="str">
        <f>火曜日!N35</f>
        <v/>
      </c>
      <c r="P66" s="34" t="str">
        <f>IF(火曜日!O35=0,"",火曜日!O35)</f>
        <v/>
      </c>
      <c r="Q66" s="34" t="str">
        <f>IF(火曜日!P35=0,"",火曜日!P35)</f>
        <v/>
      </c>
      <c r="R66" s="34" t="str">
        <f>IF(火曜日!Q35=0,"",火曜日!Q35)</f>
        <v/>
      </c>
      <c r="S66" s="34" t="str">
        <f>IF(火曜日!R35=0,"",火曜日!R35)</f>
        <v/>
      </c>
      <c r="T66" s="34" t="str">
        <f>IF(火曜日!S35=0,"",火曜日!S35)</f>
        <v/>
      </c>
      <c r="U66" s="34" t="str">
        <f>IF(火曜日!T35=0,"",火曜日!T35)</f>
        <v/>
      </c>
      <c r="V66" s="34" t="str">
        <f>IF(火曜日!U35=0,"",火曜日!U35)</f>
        <v/>
      </c>
      <c r="W66" s="34" t="str">
        <f>IF(火曜日!V35=0,"",火曜日!V35)</f>
        <v/>
      </c>
      <c r="X66" s="34" t="str">
        <f>IF(火曜日!W35=0,"",火曜日!W35)</f>
        <v/>
      </c>
      <c r="Y66" s="34" t="str">
        <f>IF(火曜日!X35=0,"",火曜日!X35)</f>
        <v/>
      </c>
      <c r="Z66" s="34" t="str">
        <f>IF(火曜日!Y35=0,"",火曜日!Y35)</f>
        <v/>
      </c>
      <c r="AA66" s="34" t="str">
        <f>IF(火曜日!Z35=0,"",火曜日!Z35)</f>
        <v/>
      </c>
      <c r="AB66" s="34" t="str">
        <f>IF(火曜日!AA35=0,"",火曜日!AA35)</f>
        <v/>
      </c>
      <c r="AC66" s="34" t="str">
        <f>IF(火曜日!AB35=0,"",火曜日!AB35)</f>
        <v/>
      </c>
      <c r="AD66" s="34" t="str">
        <f>IF(火曜日!AC35=0,"",火曜日!AC35)</f>
        <v/>
      </c>
      <c r="AE66" s="34" t="str">
        <f>IF(火曜日!AD35=0,"",火曜日!AD35)</f>
        <v/>
      </c>
      <c r="AF66" s="34" t="str">
        <f>IF(火曜日!AE35=0,"",火曜日!AE35)</f>
        <v/>
      </c>
      <c r="AG66" s="34" t="str">
        <f>IF(火曜日!AF35=0,"",火曜日!AF35)</f>
        <v/>
      </c>
      <c r="AH66" s="34" t="str">
        <f>IF(火曜日!AG35=0,"",火曜日!AG35)</f>
        <v/>
      </c>
      <c r="AI66" s="34" t="str">
        <f>IF(火曜日!AH35=0,"",火曜日!AH35)</f>
        <v/>
      </c>
      <c r="AJ66" s="34" t="str">
        <f>IF(火曜日!AI35=0,"",火曜日!AI35)</f>
        <v/>
      </c>
      <c r="AK66" s="34" t="str">
        <f>IF(火曜日!AJ35=0,"",火曜日!AJ35)</f>
        <v/>
      </c>
      <c r="AL66" s="34" t="str">
        <f>IF(火曜日!AK35=0,"",火曜日!AK35)</f>
        <v/>
      </c>
      <c r="AM66" s="34" t="str">
        <f>IF(火曜日!AL35=0,"",火曜日!AL35)</f>
        <v/>
      </c>
      <c r="AN66" s="34" t="str">
        <f>IF(火曜日!AM35=0,"",火曜日!AM35)</f>
        <v/>
      </c>
      <c r="AO66" s="34" t="str">
        <f>IF(火曜日!AN35=0,"",火曜日!AN35)</f>
        <v/>
      </c>
      <c r="AP66" s="34" t="str">
        <f>IF(火曜日!AO35=0,"",火曜日!AO35)</f>
        <v/>
      </c>
      <c r="AQ66" s="34" t="str">
        <f>IF(火曜日!AP35=0,"",火曜日!AP35)</f>
        <v/>
      </c>
      <c r="AR66" s="34" t="str">
        <f>IF(火曜日!AQ35=0,"",火曜日!AQ35)</f>
        <v/>
      </c>
      <c r="AS66" s="34" t="str">
        <f>IF(火曜日!AR35=0,"",火曜日!AR35)</f>
        <v/>
      </c>
      <c r="AT66" s="30" t="str">
        <f>火曜日!AS35</f>
        <v xml:space="preserve"> </v>
      </c>
      <c r="AU66" s="34" t="str">
        <f>火曜日!AT35</f>
        <v/>
      </c>
      <c r="AV66" s="34">
        <f>火曜日!AU35</f>
        <v>0</v>
      </c>
    </row>
    <row r="67" spans="1:48">
      <c r="A67" s="41">
        <v>65</v>
      </c>
      <c r="B67" s="40">
        <f>水曜日!A4</f>
        <v>1</v>
      </c>
      <c r="C67" s="30">
        <f>水曜日!B4</f>
        <v>45719</v>
      </c>
      <c r="D67" s="40">
        <f>水曜日!C4</f>
        <v>3</v>
      </c>
      <c r="E67" s="40" t="str">
        <f>水曜日!D4</f>
        <v>水</v>
      </c>
      <c r="F67" s="34">
        <f>水曜日!E4</f>
        <v>0</v>
      </c>
      <c r="G67" s="34">
        <f>水曜日!F4</f>
        <v>514</v>
      </c>
      <c r="H67" s="34">
        <f>水曜日!G4</f>
        <v>358483</v>
      </c>
      <c r="I67" s="30" t="str">
        <f>水曜日!H4</f>
        <v>指定牛ﾁﾙﾄﾞ切落しすき焼用（ﾓﾓ・ｶﾀ・ﾊﾞﾗ）</v>
      </c>
      <c r="J67" s="30" t="str">
        <f>水曜日!I4</f>
        <v>200g</v>
      </c>
      <c r="K67" s="34">
        <f>水曜日!J4</f>
        <v>18</v>
      </c>
      <c r="L67" s="188">
        <f>水曜日!K4</f>
        <v>45734</v>
      </c>
      <c r="M67" s="188">
        <f>水曜日!L4</f>
        <v>45734</v>
      </c>
      <c r="N67" s="34">
        <f>水曜日!M4</f>
        <v>3.5999999999999996</v>
      </c>
      <c r="O67" s="34" t="str">
        <f>水曜日!N4</f>
        <v>358483250318</v>
      </c>
      <c r="P67" s="34" t="str">
        <f>IF(水曜日!O4=0,"",水曜日!O4)</f>
        <v>1667729372</v>
      </c>
      <c r="Q67" s="34" t="str">
        <f>IF(水曜日!P4=0,"",水曜日!P4)</f>
        <v>1667729372</v>
      </c>
      <c r="R67" s="34" t="str">
        <f>IF(水曜日!Q4=0,"",水曜日!Q4)</f>
        <v/>
      </c>
      <c r="S67" s="34" t="str">
        <f>IF(水曜日!R4=0,"",水曜日!R4)</f>
        <v/>
      </c>
      <c r="T67" s="34" t="str">
        <f>IF(水曜日!S4=0,"",水曜日!S4)</f>
        <v/>
      </c>
      <c r="U67" s="34" t="str">
        <f>IF(水曜日!T4=0,"",水曜日!T4)</f>
        <v/>
      </c>
      <c r="V67" s="34" t="str">
        <f>IF(水曜日!U4=0,"",水曜日!U4)</f>
        <v/>
      </c>
      <c r="W67" s="34" t="str">
        <f>IF(水曜日!V4=0,"",水曜日!V4)</f>
        <v/>
      </c>
      <c r="X67" s="34" t="str">
        <f>IF(水曜日!W4=0,"",水曜日!W4)</f>
        <v/>
      </c>
      <c r="Y67" s="34" t="str">
        <f>IF(水曜日!X4=0,"",水曜日!X4)</f>
        <v/>
      </c>
      <c r="Z67" s="34" t="str">
        <f>IF(水曜日!Y4=0,"",水曜日!Y4)</f>
        <v/>
      </c>
      <c r="AA67" s="34" t="str">
        <f>IF(水曜日!Z4=0,"",水曜日!Z4)</f>
        <v/>
      </c>
      <c r="AB67" s="34" t="str">
        <f>IF(水曜日!AA4=0,"",水曜日!AA4)</f>
        <v/>
      </c>
      <c r="AC67" s="34" t="str">
        <f>IF(水曜日!AB4=0,"",水曜日!AB4)</f>
        <v/>
      </c>
      <c r="AD67" s="34" t="str">
        <f>IF(水曜日!AC4=0,"",水曜日!AC4)</f>
        <v/>
      </c>
      <c r="AE67" s="34" t="str">
        <f>IF(水曜日!AD4=0,"",水曜日!AD4)</f>
        <v/>
      </c>
      <c r="AF67" s="34" t="str">
        <f>IF(水曜日!AE4=0,"",水曜日!AE4)</f>
        <v/>
      </c>
      <c r="AG67" s="34" t="str">
        <f>IF(水曜日!AF4=0,"",水曜日!AF4)</f>
        <v/>
      </c>
      <c r="AH67" s="34" t="str">
        <f>IF(水曜日!AG4=0,"",水曜日!AG4)</f>
        <v/>
      </c>
      <c r="AI67" s="34" t="str">
        <f>IF(水曜日!AH4=0,"",水曜日!AH4)</f>
        <v/>
      </c>
      <c r="AJ67" s="34" t="str">
        <f>IF(水曜日!AI4=0,"",水曜日!AI4)</f>
        <v/>
      </c>
      <c r="AK67" s="34" t="str">
        <f>IF(水曜日!AJ4=0,"",水曜日!AJ4)</f>
        <v/>
      </c>
      <c r="AL67" s="34" t="str">
        <f>IF(水曜日!AK4=0,"",水曜日!AK4)</f>
        <v/>
      </c>
      <c r="AM67" s="34" t="str">
        <f>IF(水曜日!AL4=0,"",水曜日!AL4)</f>
        <v/>
      </c>
      <c r="AN67" s="34" t="str">
        <f>IF(水曜日!AM4=0,"",水曜日!AM4)</f>
        <v/>
      </c>
      <c r="AO67" s="34" t="str">
        <f>IF(水曜日!AN4=0,"",水曜日!AN4)</f>
        <v/>
      </c>
      <c r="AP67" s="34" t="str">
        <f>IF(水曜日!AO4=0,"",水曜日!AO4)</f>
        <v/>
      </c>
      <c r="AQ67" s="34" t="str">
        <f>IF(水曜日!AP4=0,"",水曜日!AP4)</f>
        <v/>
      </c>
      <c r="AR67" s="34" t="str">
        <f>IF(水曜日!AQ4=0,"",水曜日!AQ4)</f>
        <v/>
      </c>
      <c r="AS67" s="34" t="str">
        <f>IF(水曜日!AR4=0,"",水曜日!AR4)</f>
        <v/>
      </c>
      <c r="AT67" s="30" t="str">
        <f>水曜日!AS4</f>
        <v>コープラスフーズ</v>
      </c>
      <c r="AU67" s="34">
        <f>水曜日!AT4</f>
        <v>0</v>
      </c>
      <c r="AV67" s="34">
        <f>水曜日!AU4</f>
        <v>0</v>
      </c>
    </row>
    <row r="68" spans="1:48">
      <c r="A68" s="41">
        <v>66</v>
      </c>
      <c r="B68" s="40">
        <f>水曜日!A5</f>
        <v>2</v>
      </c>
      <c r="C68" s="30">
        <f>水曜日!B5</f>
        <v>45719</v>
      </c>
      <c r="D68" s="40">
        <f>水曜日!C5</f>
        <v>3</v>
      </c>
      <c r="E68" s="40" t="str">
        <f>水曜日!D5</f>
        <v>水</v>
      </c>
      <c r="F68" s="34">
        <f>水曜日!E5</f>
        <v>0</v>
      </c>
      <c r="G68" s="34">
        <f>水曜日!F5</f>
        <v>534</v>
      </c>
      <c r="H68" s="34">
        <f>水曜日!G5</f>
        <v>392217</v>
      </c>
      <c r="I68" s="30" t="str">
        <f>水曜日!H5</f>
        <v>指定牛すき焼用（ﾓﾓ）</v>
      </c>
      <c r="J68" s="30" t="str">
        <f>水曜日!I5</f>
        <v>150g</v>
      </c>
      <c r="K68" s="34">
        <f>水曜日!J5</f>
        <v>1</v>
      </c>
      <c r="L68" s="188">
        <f>水曜日!K5</f>
        <v>45734</v>
      </c>
      <c r="M68" s="188">
        <f>水曜日!L5</f>
        <v>45734</v>
      </c>
      <c r="N68" s="34">
        <f>水曜日!M5</f>
        <v>0.15</v>
      </c>
      <c r="O68" s="34" t="str">
        <f>水曜日!N5</f>
        <v>392217250318</v>
      </c>
      <c r="P68" s="34" t="str">
        <f>IF(水曜日!O5=0,"",水曜日!O5)</f>
        <v>1673819746</v>
      </c>
      <c r="Q68" s="34" t="str">
        <f>IF(水曜日!P5=0,"",水曜日!P5)</f>
        <v>1667729372</v>
      </c>
      <c r="R68" s="34" t="str">
        <f>IF(水曜日!Q5=0,"",水曜日!Q5)</f>
        <v/>
      </c>
      <c r="S68" s="34" t="str">
        <f>IF(水曜日!R5=0,"",水曜日!R5)</f>
        <v/>
      </c>
      <c r="T68" s="34" t="str">
        <f>IF(水曜日!S5=0,"",水曜日!S5)</f>
        <v/>
      </c>
      <c r="U68" s="34" t="str">
        <f>IF(水曜日!T5=0,"",水曜日!T5)</f>
        <v/>
      </c>
      <c r="V68" s="34" t="str">
        <f>IF(水曜日!U5=0,"",水曜日!U5)</f>
        <v/>
      </c>
      <c r="W68" s="34" t="str">
        <f>IF(水曜日!V5=0,"",水曜日!V5)</f>
        <v/>
      </c>
      <c r="X68" s="34" t="str">
        <f>IF(水曜日!W5=0,"",水曜日!W5)</f>
        <v/>
      </c>
      <c r="Y68" s="34" t="str">
        <f>IF(水曜日!X5=0,"",水曜日!X5)</f>
        <v/>
      </c>
      <c r="Z68" s="34" t="str">
        <f>IF(水曜日!Y5=0,"",水曜日!Y5)</f>
        <v/>
      </c>
      <c r="AA68" s="34" t="str">
        <f>IF(水曜日!Z5=0,"",水曜日!Z5)</f>
        <v/>
      </c>
      <c r="AB68" s="34" t="str">
        <f>IF(水曜日!AA5=0,"",水曜日!AA5)</f>
        <v/>
      </c>
      <c r="AC68" s="34" t="str">
        <f>IF(水曜日!AB5=0,"",水曜日!AB5)</f>
        <v/>
      </c>
      <c r="AD68" s="34" t="str">
        <f>IF(水曜日!AC5=0,"",水曜日!AC5)</f>
        <v/>
      </c>
      <c r="AE68" s="34" t="str">
        <f>IF(水曜日!AD5=0,"",水曜日!AD5)</f>
        <v/>
      </c>
      <c r="AF68" s="34" t="str">
        <f>IF(水曜日!AE5=0,"",水曜日!AE5)</f>
        <v/>
      </c>
      <c r="AG68" s="34" t="str">
        <f>IF(水曜日!AF5=0,"",水曜日!AF5)</f>
        <v/>
      </c>
      <c r="AH68" s="34" t="str">
        <f>IF(水曜日!AG5=0,"",水曜日!AG5)</f>
        <v/>
      </c>
      <c r="AI68" s="34" t="str">
        <f>IF(水曜日!AH5=0,"",水曜日!AH5)</f>
        <v/>
      </c>
      <c r="AJ68" s="34" t="str">
        <f>IF(水曜日!AI5=0,"",水曜日!AI5)</f>
        <v/>
      </c>
      <c r="AK68" s="34" t="str">
        <f>IF(水曜日!AJ5=0,"",水曜日!AJ5)</f>
        <v/>
      </c>
      <c r="AL68" s="34" t="str">
        <f>IF(水曜日!AK5=0,"",水曜日!AK5)</f>
        <v/>
      </c>
      <c r="AM68" s="34" t="str">
        <f>IF(水曜日!AL5=0,"",水曜日!AL5)</f>
        <v/>
      </c>
      <c r="AN68" s="34" t="str">
        <f>IF(水曜日!AM5=0,"",水曜日!AM5)</f>
        <v/>
      </c>
      <c r="AO68" s="34" t="str">
        <f>IF(水曜日!AN5=0,"",水曜日!AN5)</f>
        <v/>
      </c>
      <c r="AP68" s="34" t="str">
        <f>IF(水曜日!AO5=0,"",水曜日!AO5)</f>
        <v/>
      </c>
      <c r="AQ68" s="34" t="str">
        <f>IF(水曜日!AP5=0,"",水曜日!AP5)</f>
        <v/>
      </c>
      <c r="AR68" s="34" t="str">
        <f>IF(水曜日!AQ5=0,"",水曜日!AQ5)</f>
        <v/>
      </c>
      <c r="AS68" s="34" t="str">
        <f>IF(水曜日!AR5=0,"",水曜日!AR5)</f>
        <v/>
      </c>
      <c r="AT68" s="30" t="str">
        <f>水曜日!AS5</f>
        <v>コープラスフーズ</v>
      </c>
      <c r="AU68" s="34">
        <f>水曜日!AT5</f>
        <v>0</v>
      </c>
      <c r="AV68" s="34">
        <f>水曜日!AU5</f>
        <v>0</v>
      </c>
    </row>
    <row r="69" spans="1:48">
      <c r="A69" s="41">
        <v>67</v>
      </c>
      <c r="B69" s="40">
        <f>水曜日!A6</f>
        <v>3</v>
      </c>
      <c r="C69" s="30">
        <f>水曜日!B6</f>
        <v>45719</v>
      </c>
      <c r="D69" s="40">
        <f>水曜日!C6</f>
        <v>3</v>
      </c>
      <c r="E69" s="40" t="str">
        <f>水曜日!D6</f>
        <v>水</v>
      </c>
      <c r="F69" s="34">
        <f>水曜日!E6</f>
        <v>0</v>
      </c>
      <c r="G69" s="34">
        <f>水曜日!F6</f>
        <v>6</v>
      </c>
      <c r="H69" s="34">
        <f>水曜日!G6</f>
        <v>309262</v>
      </c>
      <c r="I69" s="30" t="str">
        <f>水曜日!H6</f>
        <v>国産牛ﾁﾙﾄﾞこまぎれ</v>
      </c>
      <c r="J69" s="30" t="str">
        <f>水曜日!I6</f>
        <v>200ｇ</v>
      </c>
      <c r="K69" s="34">
        <f>水曜日!J6</f>
        <v>127</v>
      </c>
      <c r="L69" s="188">
        <f>水曜日!K6</f>
        <v>45734</v>
      </c>
      <c r="M69" s="188">
        <f>水曜日!L6</f>
        <v>45734</v>
      </c>
      <c r="N69" s="34">
        <f>水曜日!M6</f>
        <v>25.4</v>
      </c>
      <c r="O69" s="34" t="str">
        <f>水曜日!N6</f>
        <v>309262250318</v>
      </c>
      <c r="P69" s="34" t="str">
        <f>IF(水曜日!O6=0,"",水曜日!O6)</f>
        <v>1678639219</v>
      </c>
      <c r="Q69" s="34" t="str">
        <f>IF(水曜日!P6=0,"",水曜日!P6)</f>
        <v>1453221790</v>
      </c>
      <c r="R69" s="34" t="str">
        <f>IF(水曜日!Q6=0,"",水曜日!Q6)</f>
        <v>1420968048</v>
      </c>
      <c r="S69" s="34" t="str">
        <f>IF(水曜日!R6=0,"",水曜日!R6)</f>
        <v>1674232414</v>
      </c>
      <c r="T69" s="34" t="str">
        <f>IF(水曜日!S6=0,"",水曜日!S6)</f>
        <v>1669007508</v>
      </c>
      <c r="U69" s="34" t="str">
        <f>IF(水曜日!T6=0,"",水曜日!T6)</f>
        <v>1678946263</v>
      </c>
      <c r="V69" s="34" t="str">
        <f>IF(水曜日!U6=0,"",水曜日!U6)</f>
        <v>1652743291</v>
      </c>
      <c r="W69" s="34" t="str">
        <f>IF(水曜日!V6=0,"",水曜日!V6)</f>
        <v>1446323135</v>
      </c>
      <c r="X69" s="34" t="str">
        <f>IF(水曜日!W6=0,"",水曜日!W6)</f>
        <v/>
      </c>
      <c r="Y69" s="34" t="str">
        <f>IF(水曜日!X6=0,"",水曜日!X6)</f>
        <v/>
      </c>
      <c r="Z69" s="34" t="str">
        <f>IF(水曜日!Y6=0,"",水曜日!Y6)</f>
        <v/>
      </c>
      <c r="AA69" s="34" t="str">
        <f>IF(水曜日!Z6=0,"",水曜日!Z6)</f>
        <v/>
      </c>
      <c r="AB69" s="34" t="str">
        <f>IF(水曜日!AA6=0,"",水曜日!AA6)</f>
        <v/>
      </c>
      <c r="AC69" s="34" t="str">
        <f>IF(水曜日!AB6=0,"",水曜日!AB6)</f>
        <v/>
      </c>
      <c r="AD69" s="34" t="str">
        <f>IF(水曜日!AC6=0,"",水曜日!AC6)</f>
        <v/>
      </c>
      <c r="AE69" s="34" t="str">
        <f>IF(水曜日!AD6=0,"",水曜日!AD6)</f>
        <v/>
      </c>
      <c r="AF69" s="34" t="str">
        <f>IF(水曜日!AE6=0,"",水曜日!AE6)</f>
        <v/>
      </c>
      <c r="AG69" s="34" t="str">
        <f>IF(水曜日!AF6=0,"",水曜日!AF6)</f>
        <v/>
      </c>
      <c r="AH69" s="34" t="str">
        <f>IF(水曜日!AG6=0,"",水曜日!AG6)</f>
        <v/>
      </c>
      <c r="AI69" s="34" t="str">
        <f>IF(水曜日!AH6=0,"",水曜日!AH6)</f>
        <v/>
      </c>
      <c r="AJ69" s="34" t="str">
        <f>IF(水曜日!AI6=0,"",水曜日!AI6)</f>
        <v/>
      </c>
      <c r="AK69" s="34" t="str">
        <f>IF(水曜日!AJ6=0,"",水曜日!AJ6)</f>
        <v/>
      </c>
      <c r="AL69" s="34" t="str">
        <f>IF(水曜日!AK6=0,"",水曜日!AK6)</f>
        <v/>
      </c>
      <c r="AM69" s="34" t="str">
        <f>IF(水曜日!AL6=0,"",水曜日!AL6)</f>
        <v/>
      </c>
      <c r="AN69" s="34" t="str">
        <f>IF(水曜日!AM6=0,"",水曜日!AM6)</f>
        <v/>
      </c>
      <c r="AO69" s="34" t="str">
        <f>IF(水曜日!AN6=0,"",水曜日!AN6)</f>
        <v/>
      </c>
      <c r="AP69" s="34" t="str">
        <f>IF(水曜日!AO6=0,"",水曜日!AO6)</f>
        <v/>
      </c>
      <c r="AQ69" s="34" t="str">
        <f>IF(水曜日!AP6=0,"",水曜日!AP6)</f>
        <v/>
      </c>
      <c r="AR69" s="34" t="str">
        <f>IF(水曜日!AQ6=0,"",水曜日!AQ6)</f>
        <v/>
      </c>
      <c r="AS69" s="34" t="str">
        <f>IF(水曜日!AR6=0,"",水曜日!AR6)</f>
        <v/>
      </c>
      <c r="AT69" s="30" t="str">
        <f>水曜日!AS6</f>
        <v>コープラスフーズ</v>
      </c>
      <c r="AU69" s="34">
        <f>水曜日!AT6</f>
        <v>0</v>
      </c>
      <c r="AV69" s="34">
        <f>水曜日!AU6</f>
        <v>0</v>
      </c>
    </row>
    <row r="70" spans="1:48">
      <c r="A70" s="41">
        <v>68</v>
      </c>
      <c r="B70" s="40">
        <f>水曜日!A7</f>
        <v>4</v>
      </c>
      <c r="C70" s="30">
        <f>水曜日!B7</f>
        <v>45719</v>
      </c>
      <c r="D70" s="40">
        <f>水曜日!C7</f>
        <v>3</v>
      </c>
      <c r="E70" s="40" t="str">
        <f>水曜日!D7</f>
        <v>水</v>
      </c>
      <c r="F70" s="34">
        <f>水曜日!E7</f>
        <v>0</v>
      </c>
      <c r="G70" s="34">
        <f>水曜日!F7</f>
        <v>520</v>
      </c>
      <c r="H70" s="34">
        <f>水曜日!G7</f>
        <v>320888</v>
      </c>
      <c r="I70" s="30" t="str">
        <f>水曜日!H7</f>
        <v>指定牛切落し（ﾓﾓ）</v>
      </c>
      <c r="J70" s="30" t="str">
        <f>水曜日!I7</f>
        <v>150g</v>
      </c>
      <c r="K70" s="34">
        <f>水曜日!J7</f>
        <v>27</v>
      </c>
      <c r="L70" s="188">
        <f>水曜日!K7</f>
        <v>45734</v>
      </c>
      <c r="M70" s="188">
        <f>水曜日!L7</f>
        <v>45734</v>
      </c>
      <c r="N70" s="34">
        <f>水曜日!M7</f>
        <v>4.05</v>
      </c>
      <c r="O70" s="34" t="str">
        <f>水曜日!N7</f>
        <v>320888250318</v>
      </c>
      <c r="P70" s="34" t="str">
        <f>IF(水曜日!O7=0,"",水曜日!O7)</f>
        <v>1667729372</v>
      </c>
      <c r="Q70" s="34" t="str">
        <f>IF(水曜日!P7=0,"",水曜日!P7)</f>
        <v>1667729372</v>
      </c>
      <c r="R70" s="34" t="str">
        <f>IF(水曜日!Q7=0,"",水曜日!Q7)</f>
        <v/>
      </c>
      <c r="S70" s="34" t="str">
        <f>IF(水曜日!R7=0,"",水曜日!R7)</f>
        <v/>
      </c>
      <c r="T70" s="34" t="str">
        <f>IF(水曜日!S7=0,"",水曜日!S7)</f>
        <v/>
      </c>
      <c r="U70" s="34" t="str">
        <f>IF(水曜日!T7=0,"",水曜日!T7)</f>
        <v/>
      </c>
      <c r="V70" s="34" t="str">
        <f>IF(水曜日!U7=0,"",水曜日!U7)</f>
        <v/>
      </c>
      <c r="W70" s="34" t="str">
        <f>IF(水曜日!V7=0,"",水曜日!V7)</f>
        <v/>
      </c>
      <c r="X70" s="34" t="str">
        <f>IF(水曜日!W7=0,"",水曜日!W7)</f>
        <v/>
      </c>
      <c r="Y70" s="34" t="str">
        <f>IF(水曜日!X7=0,"",水曜日!X7)</f>
        <v/>
      </c>
      <c r="Z70" s="34" t="str">
        <f>IF(水曜日!Y7=0,"",水曜日!Y7)</f>
        <v/>
      </c>
      <c r="AA70" s="34" t="str">
        <f>IF(水曜日!Z7=0,"",水曜日!Z7)</f>
        <v/>
      </c>
      <c r="AB70" s="34" t="str">
        <f>IF(水曜日!AA7=0,"",水曜日!AA7)</f>
        <v/>
      </c>
      <c r="AC70" s="34" t="str">
        <f>IF(水曜日!AB7=0,"",水曜日!AB7)</f>
        <v/>
      </c>
      <c r="AD70" s="34" t="str">
        <f>IF(水曜日!AC7=0,"",水曜日!AC7)</f>
        <v/>
      </c>
      <c r="AE70" s="34" t="str">
        <f>IF(水曜日!AD7=0,"",水曜日!AD7)</f>
        <v/>
      </c>
      <c r="AF70" s="34" t="str">
        <f>IF(水曜日!AE7=0,"",水曜日!AE7)</f>
        <v/>
      </c>
      <c r="AG70" s="34" t="str">
        <f>IF(水曜日!AF7=0,"",水曜日!AF7)</f>
        <v/>
      </c>
      <c r="AH70" s="34" t="str">
        <f>IF(水曜日!AG7=0,"",水曜日!AG7)</f>
        <v/>
      </c>
      <c r="AI70" s="34" t="str">
        <f>IF(水曜日!AH7=0,"",水曜日!AH7)</f>
        <v/>
      </c>
      <c r="AJ70" s="34" t="str">
        <f>IF(水曜日!AI7=0,"",水曜日!AI7)</f>
        <v/>
      </c>
      <c r="AK70" s="34" t="str">
        <f>IF(水曜日!AJ7=0,"",水曜日!AJ7)</f>
        <v/>
      </c>
      <c r="AL70" s="34" t="str">
        <f>IF(水曜日!AK7=0,"",水曜日!AK7)</f>
        <v/>
      </c>
      <c r="AM70" s="34" t="str">
        <f>IF(水曜日!AL7=0,"",水曜日!AL7)</f>
        <v/>
      </c>
      <c r="AN70" s="34" t="str">
        <f>IF(水曜日!AM7=0,"",水曜日!AM7)</f>
        <v/>
      </c>
      <c r="AO70" s="34" t="str">
        <f>IF(水曜日!AN7=0,"",水曜日!AN7)</f>
        <v/>
      </c>
      <c r="AP70" s="34" t="str">
        <f>IF(水曜日!AO7=0,"",水曜日!AO7)</f>
        <v/>
      </c>
      <c r="AQ70" s="34" t="str">
        <f>IF(水曜日!AP7=0,"",水曜日!AP7)</f>
        <v/>
      </c>
      <c r="AR70" s="34" t="str">
        <f>IF(水曜日!AQ7=0,"",水曜日!AQ7)</f>
        <v/>
      </c>
      <c r="AS70" s="34" t="str">
        <f>IF(水曜日!AR7=0,"",水曜日!AR7)</f>
        <v/>
      </c>
      <c r="AT70" s="30" t="str">
        <f>水曜日!AS7</f>
        <v>コープラスフーズ</v>
      </c>
      <c r="AU70" s="34">
        <f>水曜日!AT7</f>
        <v>0</v>
      </c>
      <c r="AV70" s="34">
        <f>水曜日!AU7</f>
        <v>0</v>
      </c>
    </row>
    <row r="71" spans="1:48">
      <c r="A71" s="41">
        <v>69</v>
      </c>
      <c r="B71" s="40">
        <f>水曜日!A8</f>
        <v>5</v>
      </c>
      <c r="C71" s="30">
        <f>水曜日!B8</f>
        <v>45719</v>
      </c>
      <c r="D71" s="40">
        <f>水曜日!C8</f>
        <v>3</v>
      </c>
      <c r="E71" s="40" t="str">
        <f>水曜日!D8</f>
        <v>水</v>
      </c>
      <c r="F71" s="34">
        <f>水曜日!E8</f>
        <v>0</v>
      </c>
      <c r="G71" s="34">
        <f>水曜日!F8</f>
        <v>517</v>
      </c>
      <c r="H71" s="34">
        <f>水曜日!G8</f>
        <v>391970</v>
      </c>
      <c r="I71" s="30" t="str">
        <f>水曜日!H8</f>
        <v>国産牛切落し（ﾓﾓ）</v>
      </c>
      <c r="J71" s="30" t="str">
        <f>水曜日!I8</f>
        <v>150g</v>
      </c>
      <c r="K71" s="34">
        <f>水曜日!J8</f>
        <v>38</v>
      </c>
      <c r="L71" s="188">
        <f>水曜日!K8</f>
        <v>45734</v>
      </c>
      <c r="M71" s="188">
        <f>水曜日!L8</f>
        <v>45734</v>
      </c>
      <c r="N71" s="34">
        <f>水曜日!M8</f>
        <v>5.7</v>
      </c>
      <c r="O71" s="34" t="str">
        <f>水曜日!N8</f>
        <v>391970250318</v>
      </c>
      <c r="P71" s="34" t="str">
        <f>IF(水曜日!O8=0,"",水曜日!O8)</f>
        <v>1528917146</v>
      </c>
      <c r="Q71" s="34" t="str">
        <f>IF(水曜日!P8=0,"",水曜日!P8)</f>
        <v/>
      </c>
      <c r="R71" s="34" t="str">
        <f>IF(水曜日!Q8=0,"",水曜日!Q8)</f>
        <v/>
      </c>
      <c r="S71" s="34" t="str">
        <f>IF(水曜日!R8=0,"",水曜日!R8)</f>
        <v/>
      </c>
      <c r="T71" s="34" t="str">
        <f>IF(水曜日!S8=0,"",水曜日!S8)</f>
        <v/>
      </c>
      <c r="U71" s="34" t="str">
        <f>IF(水曜日!T8=0,"",水曜日!T8)</f>
        <v/>
      </c>
      <c r="V71" s="34" t="str">
        <f>IF(水曜日!U8=0,"",水曜日!U8)</f>
        <v/>
      </c>
      <c r="W71" s="34" t="str">
        <f>IF(水曜日!V8=0,"",水曜日!V8)</f>
        <v/>
      </c>
      <c r="X71" s="34" t="str">
        <f>IF(水曜日!W8=0,"",水曜日!W8)</f>
        <v/>
      </c>
      <c r="Y71" s="34" t="str">
        <f>IF(水曜日!X8=0,"",水曜日!X8)</f>
        <v/>
      </c>
      <c r="Z71" s="34" t="str">
        <f>IF(水曜日!Y8=0,"",水曜日!Y8)</f>
        <v/>
      </c>
      <c r="AA71" s="34" t="str">
        <f>IF(水曜日!Z8=0,"",水曜日!Z8)</f>
        <v/>
      </c>
      <c r="AB71" s="34" t="str">
        <f>IF(水曜日!AA8=0,"",水曜日!AA8)</f>
        <v/>
      </c>
      <c r="AC71" s="34" t="str">
        <f>IF(水曜日!AB8=0,"",水曜日!AB8)</f>
        <v/>
      </c>
      <c r="AD71" s="34" t="str">
        <f>IF(水曜日!AC8=0,"",水曜日!AC8)</f>
        <v/>
      </c>
      <c r="AE71" s="34" t="str">
        <f>IF(水曜日!AD8=0,"",水曜日!AD8)</f>
        <v/>
      </c>
      <c r="AF71" s="34" t="str">
        <f>IF(水曜日!AE8=0,"",水曜日!AE8)</f>
        <v/>
      </c>
      <c r="AG71" s="34" t="str">
        <f>IF(水曜日!AF8=0,"",水曜日!AF8)</f>
        <v/>
      </c>
      <c r="AH71" s="34" t="str">
        <f>IF(水曜日!AG8=0,"",水曜日!AG8)</f>
        <v/>
      </c>
      <c r="AI71" s="34" t="str">
        <f>IF(水曜日!AH8=0,"",水曜日!AH8)</f>
        <v/>
      </c>
      <c r="AJ71" s="34" t="str">
        <f>IF(水曜日!AI8=0,"",水曜日!AI8)</f>
        <v/>
      </c>
      <c r="AK71" s="34" t="str">
        <f>IF(水曜日!AJ8=0,"",水曜日!AJ8)</f>
        <v/>
      </c>
      <c r="AL71" s="34" t="str">
        <f>IF(水曜日!AK8=0,"",水曜日!AK8)</f>
        <v/>
      </c>
      <c r="AM71" s="34" t="str">
        <f>IF(水曜日!AL8=0,"",水曜日!AL8)</f>
        <v/>
      </c>
      <c r="AN71" s="34" t="str">
        <f>IF(水曜日!AM8=0,"",水曜日!AM8)</f>
        <v/>
      </c>
      <c r="AO71" s="34" t="str">
        <f>IF(水曜日!AN8=0,"",水曜日!AN8)</f>
        <v/>
      </c>
      <c r="AP71" s="34" t="str">
        <f>IF(水曜日!AO8=0,"",水曜日!AO8)</f>
        <v/>
      </c>
      <c r="AQ71" s="34" t="str">
        <f>IF(水曜日!AP8=0,"",水曜日!AP8)</f>
        <v/>
      </c>
      <c r="AR71" s="34" t="str">
        <f>IF(水曜日!AQ8=0,"",水曜日!AQ8)</f>
        <v/>
      </c>
      <c r="AS71" s="34" t="str">
        <f>IF(水曜日!AR8=0,"",水曜日!AR8)</f>
        <v/>
      </c>
      <c r="AT71" s="30" t="str">
        <f>水曜日!AS8</f>
        <v>コープラスフーズ</v>
      </c>
      <c r="AU71" s="34">
        <f>水曜日!AT8</f>
        <v>0</v>
      </c>
      <c r="AV71" s="34">
        <f>水曜日!AU8</f>
        <v>0</v>
      </c>
    </row>
    <row r="72" spans="1:48">
      <c r="A72" s="41">
        <v>70</v>
      </c>
      <c r="B72" s="40">
        <f>水曜日!A9</f>
        <v>6</v>
      </c>
      <c r="C72" s="30">
        <f>水曜日!B9</f>
        <v>45719</v>
      </c>
      <c r="D72" s="40">
        <f>水曜日!C9</f>
        <v>3</v>
      </c>
      <c r="E72" s="40" t="str">
        <f>水曜日!D9</f>
        <v>水</v>
      </c>
      <c r="F72" s="34">
        <f>水曜日!E9</f>
        <v>0</v>
      </c>
      <c r="G72" s="34">
        <f>水曜日!F9</f>
        <v>535</v>
      </c>
      <c r="H72" s="34">
        <f>水曜日!G9</f>
        <v>310003</v>
      </c>
      <c r="I72" s="30" t="str">
        <f>水曜日!H9</f>
        <v>国産交雑牛（F1）ステーキ用ヒレ</v>
      </c>
      <c r="J72" s="30" t="str">
        <f>水曜日!I9</f>
        <v>160ｇ（2枚）</v>
      </c>
      <c r="K72" s="34">
        <f>水曜日!J9</f>
        <v>26</v>
      </c>
      <c r="L72" s="188">
        <f>水曜日!K9</f>
        <v>45733</v>
      </c>
      <c r="M72" s="188">
        <f>水曜日!L9</f>
        <v>45731</v>
      </c>
      <c r="N72" s="34">
        <f>水曜日!M9</f>
        <v>4.16</v>
      </c>
      <c r="O72" s="34" t="str">
        <f>水曜日!N9</f>
        <v>310003250315</v>
      </c>
      <c r="P72" s="34" t="str">
        <f>IF(水曜日!O9=0,"",水曜日!O9)</f>
        <v>1442046717</v>
      </c>
      <c r="Q72" s="34" t="str">
        <f>IF(水曜日!P9=0,"",水曜日!P9)</f>
        <v>1554215001</v>
      </c>
      <c r="R72" s="34" t="str">
        <f>IF(水曜日!Q9=0,"",水曜日!Q9)</f>
        <v/>
      </c>
      <c r="S72" s="34" t="str">
        <f>IF(水曜日!R9=0,"",水曜日!R9)</f>
        <v/>
      </c>
      <c r="T72" s="34" t="str">
        <f>IF(水曜日!S9=0,"",水曜日!S9)</f>
        <v/>
      </c>
      <c r="U72" s="34" t="str">
        <f>IF(水曜日!T9=0,"",水曜日!T9)</f>
        <v/>
      </c>
      <c r="V72" s="34" t="str">
        <f>IF(水曜日!U9=0,"",水曜日!U9)</f>
        <v/>
      </c>
      <c r="W72" s="34" t="str">
        <f>IF(水曜日!V9=0,"",水曜日!V9)</f>
        <v/>
      </c>
      <c r="X72" s="34" t="str">
        <f>IF(水曜日!W9=0,"",水曜日!W9)</f>
        <v/>
      </c>
      <c r="Y72" s="34" t="str">
        <f>IF(水曜日!X9=0,"",水曜日!X9)</f>
        <v/>
      </c>
      <c r="Z72" s="34" t="str">
        <f>IF(水曜日!Y9=0,"",水曜日!Y9)</f>
        <v/>
      </c>
      <c r="AA72" s="34" t="str">
        <f>IF(水曜日!Z9=0,"",水曜日!Z9)</f>
        <v/>
      </c>
      <c r="AB72" s="34" t="str">
        <f>IF(水曜日!AA9=0,"",水曜日!AA9)</f>
        <v/>
      </c>
      <c r="AC72" s="34" t="str">
        <f>IF(水曜日!AB9=0,"",水曜日!AB9)</f>
        <v/>
      </c>
      <c r="AD72" s="34" t="str">
        <f>IF(水曜日!AC9=0,"",水曜日!AC9)</f>
        <v/>
      </c>
      <c r="AE72" s="34" t="str">
        <f>IF(水曜日!AD9=0,"",水曜日!AD9)</f>
        <v/>
      </c>
      <c r="AF72" s="34" t="str">
        <f>IF(水曜日!AE9=0,"",水曜日!AE9)</f>
        <v/>
      </c>
      <c r="AG72" s="34" t="str">
        <f>IF(水曜日!AF9=0,"",水曜日!AF9)</f>
        <v/>
      </c>
      <c r="AH72" s="34" t="str">
        <f>IF(水曜日!AG9=0,"",水曜日!AG9)</f>
        <v/>
      </c>
      <c r="AI72" s="34" t="str">
        <f>IF(水曜日!AH9=0,"",水曜日!AH9)</f>
        <v/>
      </c>
      <c r="AJ72" s="34" t="str">
        <f>IF(水曜日!AI9=0,"",水曜日!AI9)</f>
        <v/>
      </c>
      <c r="AK72" s="34" t="str">
        <f>IF(水曜日!AJ9=0,"",水曜日!AJ9)</f>
        <v/>
      </c>
      <c r="AL72" s="34" t="str">
        <f>IF(水曜日!AK9=0,"",水曜日!AK9)</f>
        <v/>
      </c>
      <c r="AM72" s="34" t="str">
        <f>IF(水曜日!AL9=0,"",水曜日!AL9)</f>
        <v/>
      </c>
      <c r="AN72" s="34" t="str">
        <f>IF(水曜日!AM9=0,"",水曜日!AM9)</f>
        <v/>
      </c>
      <c r="AO72" s="34" t="str">
        <f>IF(水曜日!AN9=0,"",水曜日!AN9)</f>
        <v/>
      </c>
      <c r="AP72" s="34" t="str">
        <f>IF(水曜日!AO9=0,"",水曜日!AO9)</f>
        <v/>
      </c>
      <c r="AQ72" s="34" t="str">
        <f>IF(水曜日!AP9=0,"",水曜日!AP9)</f>
        <v/>
      </c>
      <c r="AR72" s="34" t="str">
        <f>IF(水曜日!AQ9=0,"",水曜日!AQ9)</f>
        <v/>
      </c>
      <c r="AS72" s="34" t="str">
        <f>IF(水曜日!AR9=0,"",水曜日!AR9)</f>
        <v/>
      </c>
      <c r="AT72" s="30" t="str">
        <f>水曜日!AS9</f>
        <v>コープラスフーズ</v>
      </c>
      <c r="AU72" s="34">
        <f>水曜日!AT9</f>
        <v>0</v>
      </c>
      <c r="AV72" s="34">
        <f>水曜日!AU9</f>
        <v>0</v>
      </c>
    </row>
    <row r="73" spans="1:48">
      <c r="A73" s="41">
        <v>71</v>
      </c>
      <c r="B73" s="40">
        <f>水曜日!A10</f>
        <v>7</v>
      </c>
      <c r="C73" s="30">
        <f>水曜日!B10</f>
        <v>45719</v>
      </c>
      <c r="D73" s="40">
        <f>水曜日!C10</f>
        <v>3</v>
      </c>
      <c r="E73" s="40" t="str">
        <f>水曜日!D10</f>
        <v>水</v>
      </c>
      <c r="F73" s="34">
        <f>水曜日!E10</f>
        <v>0</v>
      </c>
      <c r="G73" s="34">
        <f>水曜日!F10</f>
        <v>519</v>
      </c>
      <c r="H73" s="34">
        <f>水曜日!G10</f>
        <v>308446</v>
      </c>
      <c r="I73" s="30" t="str">
        <f>水曜日!H10</f>
        <v>国産牛ステーキ用（ﾓﾓ）</v>
      </c>
      <c r="J73" s="30" t="str">
        <f>水曜日!I10</f>
        <v>80ｇ×2枚</v>
      </c>
      <c r="K73" s="34">
        <f>水曜日!J10</f>
        <v>2</v>
      </c>
      <c r="L73" s="188">
        <f>水曜日!K10</f>
        <v>45733</v>
      </c>
      <c r="M73" s="188">
        <f>水曜日!L10</f>
        <v>45731</v>
      </c>
      <c r="N73" s="34">
        <f>水曜日!M10</f>
        <v>0.32</v>
      </c>
      <c r="O73" s="34" t="str">
        <f>水曜日!N10</f>
        <v>308446250315</v>
      </c>
      <c r="P73" s="34" t="str">
        <f>IF(水曜日!O10=0,"",水曜日!O10)</f>
        <v>1434322942</v>
      </c>
      <c r="Q73" s="34" t="str">
        <f>IF(水曜日!P10=0,"",水曜日!P10)</f>
        <v/>
      </c>
      <c r="R73" s="34" t="str">
        <f>IF(水曜日!Q10=0,"",水曜日!Q10)</f>
        <v/>
      </c>
      <c r="S73" s="34" t="str">
        <f>IF(水曜日!R10=0,"",水曜日!R10)</f>
        <v/>
      </c>
      <c r="T73" s="34" t="str">
        <f>IF(水曜日!S10=0,"",水曜日!S10)</f>
        <v/>
      </c>
      <c r="U73" s="34" t="str">
        <f>IF(水曜日!T10=0,"",水曜日!T10)</f>
        <v/>
      </c>
      <c r="V73" s="34" t="str">
        <f>IF(水曜日!U10=0,"",水曜日!U10)</f>
        <v/>
      </c>
      <c r="W73" s="34" t="str">
        <f>IF(水曜日!V10=0,"",水曜日!V10)</f>
        <v/>
      </c>
      <c r="X73" s="34" t="str">
        <f>IF(水曜日!W10=0,"",水曜日!W10)</f>
        <v/>
      </c>
      <c r="Y73" s="34" t="str">
        <f>IF(水曜日!X10=0,"",水曜日!X10)</f>
        <v/>
      </c>
      <c r="Z73" s="34" t="str">
        <f>IF(水曜日!Y10=0,"",水曜日!Y10)</f>
        <v/>
      </c>
      <c r="AA73" s="34" t="str">
        <f>IF(水曜日!Z10=0,"",水曜日!Z10)</f>
        <v/>
      </c>
      <c r="AB73" s="34" t="str">
        <f>IF(水曜日!AA10=0,"",水曜日!AA10)</f>
        <v/>
      </c>
      <c r="AC73" s="34" t="str">
        <f>IF(水曜日!AB10=0,"",水曜日!AB10)</f>
        <v/>
      </c>
      <c r="AD73" s="34" t="str">
        <f>IF(水曜日!AC10=0,"",水曜日!AC10)</f>
        <v/>
      </c>
      <c r="AE73" s="34" t="str">
        <f>IF(水曜日!AD10=0,"",水曜日!AD10)</f>
        <v/>
      </c>
      <c r="AF73" s="34" t="str">
        <f>IF(水曜日!AE10=0,"",水曜日!AE10)</f>
        <v/>
      </c>
      <c r="AG73" s="34" t="str">
        <f>IF(水曜日!AF10=0,"",水曜日!AF10)</f>
        <v/>
      </c>
      <c r="AH73" s="34" t="str">
        <f>IF(水曜日!AG10=0,"",水曜日!AG10)</f>
        <v/>
      </c>
      <c r="AI73" s="34" t="str">
        <f>IF(水曜日!AH10=0,"",水曜日!AH10)</f>
        <v/>
      </c>
      <c r="AJ73" s="34" t="str">
        <f>IF(水曜日!AI10=0,"",水曜日!AI10)</f>
        <v/>
      </c>
      <c r="AK73" s="34" t="str">
        <f>IF(水曜日!AJ10=0,"",水曜日!AJ10)</f>
        <v/>
      </c>
      <c r="AL73" s="34" t="str">
        <f>IF(水曜日!AK10=0,"",水曜日!AK10)</f>
        <v/>
      </c>
      <c r="AM73" s="34" t="str">
        <f>IF(水曜日!AL10=0,"",水曜日!AL10)</f>
        <v/>
      </c>
      <c r="AN73" s="34" t="str">
        <f>IF(水曜日!AM10=0,"",水曜日!AM10)</f>
        <v/>
      </c>
      <c r="AO73" s="34" t="str">
        <f>IF(水曜日!AN10=0,"",水曜日!AN10)</f>
        <v/>
      </c>
      <c r="AP73" s="34" t="str">
        <f>IF(水曜日!AO10=0,"",水曜日!AO10)</f>
        <v/>
      </c>
      <c r="AQ73" s="34" t="str">
        <f>IF(水曜日!AP10=0,"",水曜日!AP10)</f>
        <v/>
      </c>
      <c r="AR73" s="34" t="str">
        <f>IF(水曜日!AQ10=0,"",水曜日!AQ10)</f>
        <v/>
      </c>
      <c r="AS73" s="34" t="str">
        <f>IF(水曜日!AR10=0,"",水曜日!AR10)</f>
        <v/>
      </c>
      <c r="AT73" s="30" t="str">
        <f>水曜日!AS10</f>
        <v>コープラスフーズ</v>
      </c>
      <c r="AU73" s="34">
        <f>水曜日!AT10</f>
        <v>0</v>
      </c>
      <c r="AV73" s="34">
        <f>水曜日!AU10</f>
        <v>0</v>
      </c>
    </row>
    <row r="74" spans="1:48">
      <c r="A74" s="41">
        <v>72</v>
      </c>
      <c r="B74" s="40">
        <f>水曜日!A11</f>
        <v>8</v>
      </c>
      <c r="C74" s="30">
        <f>水曜日!B11</f>
        <v>45719</v>
      </c>
      <c r="D74" s="40">
        <f>水曜日!C11</f>
        <v>3</v>
      </c>
      <c r="E74" s="40" t="str">
        <f>水曜日!D11</f>
        <v>水</v>
      </c>
      <c r="F74" s="34">
        <f>水曜日!E11</f>
        <v>0</v>
      </c>
      <c r="G74" s="34">
        <f>水曜日!F11</f>
        <v>537</v>
      </c>
      <c r="H74" s="34">
        <f>水曜日!G11</f>
        <v>308488</v>
      </c>
      <c r="I74" s="30" t="str">
        <f>水曜日!H11</f>
        <v>指定牛焼肉用厚切り（ﾛｰｽ(ｻﾞﾌﾞﾄﾝ）・ﾓﾓ）</v>
      </c>
      <c r="J74" s="30" t="str">
        <f>水曜日!I11</f>
        <v>200ｇ(ﾛｰｽ100ｇ・ﾓﾓ100ｇ）</v>
      </c>
      <c r="K74" s="34">
        <f>水曜日!J11</f>
        <v>3</v>
      </c>
      <c r="L74" s="188">
        <f>水曜日!K11</f>
        <v>45733</v>
      </c>
      <c r="M74" s="188">
        <f>水曜日!L11</f>
        <v>45731</v>
      </c>
      <c r="N74" s="34">
        <f>水曜日!M11</f>
        <v>0.6</v>
      </c>
      <c r="O74" s="34" t="str">
        <f>水曜日!N11</f>
        <v>308488250315</v>
      </c>
      <c r="P74" s="34" t="str">
        <f>IF(水曜日!O11=0,"",水曜日!O11)</f>
        <v>1369485521</v>
      </c>
      <c r="Q74" s="34" t="str">
        <f>IF(水曜日!P11=0,"",水曜日!P11)</f>
        <v/>
      </c>
      <c r="R74" s="34" t="str">
        <f>IF(水曜日!Q11=0,"",水曜日!Q11)</f>
        <v/>
      </c>
      <c r="S74" s="34" t="str">
        <f>IF(水曜日!R11=0,"",水曜日!R11)</f>
        <v/>
      </c>
      <c r="T74" s="34" t="str">
        <f>IF(水曜日!S11=0,"",水曜日!S11)</f>
        <v/>
      </c>
      <c r="U74" s="34" t="str">
        <f>IF(水曜日!T11=0,"",水曜日!T11)</f>
        <v/>
      </c>
      <c r="V74" s="34" t="str">
        <f>IF(水曜日!U11=0,"",水曜日!U11)</f>
        <v/>
      </c>
      <c r="W74" s="34" t="str">
        <f>IF(水曜日!V11=0,"",水曜日!V11)</f>
        <v/>
      </c>
      <c r="X74" s="34" t="str">
        <f>IF(水曜日!W11=0,"",水曜日!W11)</f>
        <v/>
      </c>
      <c r="Y74" s="34" t="str">
        <f>IF(水曜日!X11=0,"",水曜日!X11)</f>
        <v/>
      </c>
      <c r="Z74" s="34" t="str">
        <f>IF(水曜日!Y11=0,"",水曜日!Y11)</f>
        <v/>
      </c>
      <c r="AA74" s="34" t="str">
        <f>IF(水曜日!Z11=0,"",水曜日!Z11)</f>
        <v/>
      </c>
      <c r="AB74" s="34" t="str">
        <f>IF(水曜日!AA11=0,"",水曜日!AA11)</f>
        <v/>
      </c>
      <c r="AC74" s="34" t="str">
        <f>IF(水曜日!AB11=0,"",水曜日!AB11)</f>
        <v/>
      </c>
      <c r="AD74" s="34" t="str">
        <f>IF(水曜日!AC11=0,"",水曜日!AC11)</f>
        <v/>
      </c>
      <c r="AE74" s="34" t="str">
        <f>IF(水曜日!AD11=0,"",水曜日!AD11)</f>
        <v/>
      </c>
      <c r="AF74" s="34" t="str">
        <f>IF(水曜日!AE11=0,"",水曜日!AE11)</f>
        <v/>
      </c>
      <c r="AG74" s="34" t="str">
        <f>IF(水曜日!AF11=0,"",水曜日!AF11)</f>
        <v/>
      </c>
      <c r="AH74" s="34" t="str">
        <f>IF(水曜日!AG11=0,"",水曜日!AG11)</f>
        <v/>
      </c>
      <c r="AI74" s="34" t="str">
        <f>IF(水曜日!AH11=0,"",水曜日!AH11)</f>
        <v/>
      </c>
      <c r="AJ74" s="34" t="str">
        <f>IF(水曜日!AI11=0,"",水曜日!AI11)</f>
        <v/>
      </c>
      <c r="AK74" s="34" t="str">
        <f>IF(水曜日!AJ11=0,"",水曜日!AJ11)</f>
        <v/>
      </c>
      <c r="AL74" s="34" t="str">
        <f>IF(水曜日!AK11=0,"",水曜日!AK11)</f>
        <v/>
      </c>
      <c r="AM74" s="34" t="str">
        <f>IF(水曜日!AL11=0,"",水曜日!AL11)</f>
        <v/>
      </c>
      <c r="AN74" s="34" t="str">
        <f>IF(水曜日!AM11=0,"",水曜日!AM11)</f>
        <v/>
      </c>
      <c r="AO74" s="34" t="str">
        <f>IF(水曜日!AN11=0,"",水曜日!AN11)</f>
        <v/>
      </c>
      <c r="AP74" s="34" t="str">
        <f>IF(水曜日!AO11=0,"",水曜日!AO11)</f>
        <v/>
      </c>
      <c r="AQ74" s="34" t="str">
        <f>IF(水曜日!AP11=0,"",水曜日!AP11)</f>
        <v/>
      </c>
      <c r="AR74" s="34" t="str">
        <f>IF(水曜日!AQ11=0,"",水曜日!AQ11)</f>
        <v/>
      </c>
      <c r="AS74" s="34" t="str">
        <f>IF(水曜日!AR11=0,"",水曜日!AR11)</f>
        <v/>
      </c>
      <c r="AT74" s="30" t="str">
        <f>水曜日!AS11</f>
        <v>コープラスフーズ</v>
      </c>
      <c r="AU74" s="34">
        <f>水曜日!AT11</f>
        <v>0</v>
      </c>
      <c r="AV74" s="34">
        <f>水曜日!AU11</f>
        <v>0</v>
      </c>
    </row>
    <row r="75" spans="1:48">
      <c r="A75" s="41">
        <v>73</v>
      </c>
      <c r="B75" s="40">
        <f>水曜日!A12</f>
        <v>9</v>
      </c>
      <c r="C75" s="30">
        <f>水曜日!B12</f>
        <v>45719</v>
      </c>
      <c r="D75" s="40">
        <f>水曜日!C12</f>
        <v>3</v>
      </c>
      <c r="E75" s="40" t="str">
        <f>水曜日!D12</f>
        <v>水</v>
      </c>
      <c r="F75" s="34">
        <f>水曜日!E12</f>
        <v>0</v>
      </c>
      <c r="G75" s="34">
        <f>水曜日!F12</f>
        <v>530</v>
      </c>
      <c r="H75" s="34">
        <f>水曜日!G12</f>
        <v>391277</v>
      </c>
      <c r="I75" s="30" t="str">
        <f>水曜日!H12</f>
        <v>国産牛切落し焼肉用（ﾓﾓ）</v>
      </c>
      <c r="J75" s="30" t="str">
        <f>水曜日!I12</f>
        <v>200g</v>
      </c>
      <c r="K75" s="34">
        <f>水曜日!J12</f>
        <v>10</v>
      </c>
      <c r="L75" s="188">
        <f>水曜日!K12</f>
        <v>45733</v>
      </c>
      <c r="M75" s="188">
        <f>水曜日!L12</f>
        <v>45728</v>
      </c>
      <c r="N75" s="34">
        <f>水曜日!M12</f>
        <v>2</v>
      </c>
      <c r="O75" s="34" t="str">
        <f>水曜日!N12</f>
        <v>391277250312</v>
      </c>
      <c r="P75" s="34" t="str">
        <f>IF(水曜日!O12=0,"",水曜日!O12)</f>
        <v>1662632646</v>
      </c>
      <c r="Q75" s="34" t="str">
        <f>IF(水曜日!P12=0,"",水曜日!P12)</f>
        <v/>
      </c>
      <c r="R75" s="34" t="str">
        <f>IF(水曜日!Q12=0,"",水曜日!Q12)</f>
        <v/>
      </c>
      <c r="S75" s="34" t="str">
        <f>IF(水曜日!R12=0,"",水曜日!R12)</f>
        <v/>
      </c>
      <c r="T75" s="34" t="str">
        <f>IF(水曜日!S12=0,"",水曜日!S12)</f>
        <v/>
      </c>
      <c r="U75" s="34" t="str">
        <f>IF(水曜日!T12=0,"",水曜日!T12)</f>
        <v/>
      </c>
      <c r="V75" s="34" t="str">
        <f>IF(水曜日!U12=0,"",水曜日!U12)</f>
        <v/>
      </c>
      <c r="W75" s="34" t="str">
        <f>IF(水曜日!V12=0,"",水曜日!V12)</f>
        <v/>
      </c>
      <c r="X75" s="34" t="str">
        <f>IF(水曜日!W12=0,"",水曜日!W12)</f>
        <v/>
      </c>
      <c r="Y75" s="34" t="str">
        <f>IF(水曜日!X12=0,"",水曜日!X12)</f>
        <v/>
      </c>
      <c r="Z75" s="34" t="str">
        <f>IF(水曜日!Y12=0,"",水曜日!Y12)</f>
        <v/>
      </c>
      <c r="AA75" s="34" t="str">
        <f>IF(水曜日!Z12=0,"",水曜日!Z12)</f>
        <v/>
      </c>
      <c r="AB75" s="34" t="str">
        <f>IF(水曜日!AA12=0,"",水曜日!AA12)</f>
        <v/>
      </c>
      <c r="AC75" s="34" t="str">
        <f>IF(水曜日!AB12=0,"",水曜日!AB12)</f>
        <v/>
      </c>
      <c r="AD75" s="34" t="str">
        <f>IF(水曜日!AC12=0,"",水曜日!AC12)</f>
        <v/>
      </c>
      <c r="AE75" s="34" t="str">
        <f>IF(水曜日!AD12=0,"",水曜日!AD12)</f>
        <v/>
      </c>
      <c r="AF75" s="34" t="str">
        <f>IF(水曜日!AE12=0,"",水曜日!AE12)</f>
        <v/>
      </c>
      <c r="AG75" s="34" t="str">
        <f>IF(水曜日!AF12=0,"",水曜日!AF12)</f>
        <v/>
      </c>
      <c r="AH75" s="34" t="str">
        <f>IF(水曜日!AG12=0,"",水曜日!AG12)</f>
        <v/>
      </c>
      <c r="AI75" s="34" t="str">
        <f>IF(水曜日!AH12=0,"",水曜日!AH12)</f>
        <v/>
      </c>
      <c r="AJ75" s="34" t="str">
        <f>IF(水曜日!AI12=0,"",水曜日!AI12)</f>
        <v/>
      </c>
      <c r="AK75" s="34" t="str">
        <f>IF(水曜日!AJ12=0,"",水曜日!AJ12)</f>
        <v/>
      </c>
      <c r="AL75" s="34" t="str">
        <f>IF(水曜日!AK12=0,"",水曜日!AK12)</f>
        <v/>
      </c>
      <c r="AM75" s="34" t="str">
        <f>IF(水曜日!AL12=0,"",水曜日!AL12)</f>
        <v/>
      </c>
      <c r="AN75" s="34" t="str">
        <f>IF(水曜日!AM12=0,"",水曜日!AM12)</f>
        <v/>
      </c>
      <c r="AO75" s="34" t="str">
        <f>IF(水曜日!AN12=0,"",水曜日!AN12)</f>
        <v/>
      </c>
      <c r="AP75" s="34" t="str">
        <f>IF(水曜日!AO12=0,"",水曜日!AO12)</f>
        <v/>
      </c>
      <c r="AQ75" s="34" t="str">
        <f>IF(水曜日!AP12=0,"",水曜日!AP12)</f>
        <v/>
      </c>
      <c r="AR75" s="34" t="str">
        <f>IF(水曜日!AQ12=0,"",水曜日!AQ12)</f>
        <v/>
      </c>
      <c r="AS75" s="34" t="str">
        <f>IF(水曜日!AR12=0,"",水曜日!AR12)</f>
        <v/>
      </c>
      <c r="AT75" s="30" t="str">
        <f>水曜日!AS12</f>
        <v>コープラスフーズ</v>
      </c>
      <c r="AU75" s="34">
        <f>水曜日!AT12</f>
        <v>0</v>
      </c>
      <c r="AV75" s="34">
        <f>水曜日!AU12</f>
        <v>0</v>
      </c>
    </row>
    <row r="76" spans="1:48">
      <c r="A76" s="41">
        <v>74</v>
      </c>
      <c r="B76" s="40">
        <f>水曜日!A13</f>
        <v>10</v>
      </c>
      <c r="C76" s="30">
        <f>水曜日!B13</f>
        <v>45719</v>
      </c>
      <c r="D76" s="40">
        <f>水曜日!C13</f>
        <v>3</v>
      </c>
      <c r="E76" s="40" t="str">
        <f>水曜日!D13</f>
        <v>水</v>
      </c>
      <c r="F76" s="34">
        <f>水曜日!E13</f>
        <v>0</v>
      </c>
      <c r="G76" s="34">
        <f>水曜日!F13</f>
        <v>526</v>
      </c>
      <c r="H76" s="34">
        <f>水曜日!G13</f>
        <v>303941</v>
      </c>
      <c r="I76" s="30" t="str">
        <f>水曜日!H13</f>
        <v>国産牛すき焼用（ロース）</v>
      </c>
      <c r="J76" s="30" t="str">
        <f>水曜日!I13</f>
        <v>150ｇ</v>
      </c>
      <c r="K76" s="34">
        <f>水曜日!J13</f>
        <v>4</v>
      </c>
      <c r="L76" s="188">
        <f>水曜日!K13</f>
        <v>45733</v>
      </c>
      <c r="M76" s="188">
        <f>水曜日!L13</f>
        <v>45731</v>
      </c>
      <c r="N76" s="34">
        <f>水曜日!M13</f>
        <v>0.6</v>
      </c>
      <c r="O76" s="34" t="str">
        <f>水曜日!N13</f>
        <v>303941250315</v>
      </c>
      <c r="P76" s="34" t="str">
        <f>IF(水曜日!O13=0,"",水曜日!O13)</f>
        <v>1684206665</v>
      </c>
      <c r="Q76" s="34" t="str">
        <f>IF(水曜日!P13=0,"",水曜日!P13)</f>
        <v/>
      </c>
      <c r="R76" s="34" t="str">
        <f>IF(水曜日!Q13=0,"",水曜日!Q13)</f>
        <v/>
      </c>
      <c r="S76" s="34" t="str">
        <f>IF(水曜日!R13=0,"",水曜日!R13)</f>
        <v/>
      </c>
      <c r="T76" s="34" t="str">
        <f>IF(水曜日!S13=0,"",水曜日!S13)</f>
        <v/>
      </c>
      <c r="U76" s="34" t="str">
        <f>IF(水曜日!T13=0,"",水曜日!T13)</f>
        <v/>
      </c>
      <c r="V76" s="34" t="str">
        <f>IF(水曜日!U13=0,"",水曜日!U13)</f>
        <v/>
      </c>
      <c r="W76" s="34" t="str">
        <f>IF(水曜日!V13=0,"",水曜日!V13)</f>
        <v/>
      </c>
      <c r="X76" s="34" t="str">
        <f>IF(水曜日!W13=0,"",水曜日!W13)</f>
        <v/>
      </c>
      <c r="Y76" s="34" t="str">
        <f>IF(水曜日!X13=0,"",水曜日!X13)</f>
        <v/>
      </c>
      <c r="Z76" s="34" t="str">
        <f>IF(水曜日!Y13=0,"",水曜日!Y13)</f>
        <v/>
      </c>
      <c r="AA76" s="34" t="str">
        <f>IF(水曜日!Z13=0,"",水曜日!Z13)</f>
        <v/>
      </c>
      <c r="AB76" s="34" t="str">
        <f>IF(水曜日!AA13=0,"",水曜日!AA13)</f>
        <v/>
      </c>
      <c r="AC76" s="34" t="str">
        <f>IF(水曜日!AB13=0,"",水曜日!AB13)</f>
        <v/>
      </c>
      <c r="AD76" s="34" t="str">
        <f>IF(水曜日!AC13=0,"",水曜日!AC13)</f>
        <v/>
      </c>
      <c r="AE76" s="34" t="str">
        <f>IF(水曜日!AD13=0,"",水曜日!AD13)</f>
        <v/>
      </c>
      <c r="AF76" s="34" t="str">
        <f>IF(水曜日!AE13=0,"",水曜日!AE13)</f>
        <v/>
      </c>
      <c r="AG76" s="34" t="str">
        <f>IF(水曜日!AF13=0,"",水曜日!AF13)</f>
        <v/>
      </c>
      <c r="AH76" s="34" t="str">
        <f>IF(水曜日!AG13=0,"",水曜日!AG13)</f>
        <v/>
      </c>
      <c r="AI76" s="34" t="str">
        <f>IF(水曜日!AH13=0,"",水曜日!AH13)</f>
        <v/>
      </c>
      <c r="AJ76" s="34" t="str">
        <f>IF(水曜日!AI13=0,"",水曜日!AI13)</f>
        <v/>
      </c>
      <c r="AK76" s="34" t="str">
        <f>IF(水曜日!AJ13=0,"",水曜日!AJ13)</f>
        <v/>
      </c>
      <c r="AL76" s="34" t="str">
        <f>IF(水曜日!AK13=0,"",水曜日!AK13)</f>
        <v/>
      </c>
      <c r="AM76" s="34" t="str">
        <f>IF(水曜日!AL13=0,"",水曜日!AL13)</f>
        <v/>
      </c>
      <c r="AN76" s="34" t="str">
        <f>IF(水曜日!AM13=0,"",水曜日!AM13)</f>
        <v/>
      </c>
      <c r="AO76" s="34" t="str">
        <f>IF(水曜日!AN13=0,"",水曜日!AN13)</f>
        <v/>
      </c>
      <c r="AP76" s="34" t="str">
        <f>IF(水曜日!AO13=0,"",水曜日!AO13)</f>
        <v/>
      </c>
      <c r="AQ76" s="34" t="str">
        <f>IF(水曜日!AP13=0,"",水曜日!AP13)</f>
        <v/>
      </c>
      <c r="AR76" s="34" t="str">
        <f>IF(水曜日!AQ13=0,"",水曜日!AQ13)</f>
        <v/>
      </c>
      <c r="AS76" s="34" t="str">
        <f>IF(水曜日!AR13=0,"",水曜日!AR13)</f>
        <v/>
      </c>
      <c r="AT76" s="30" t="str">
        <f>水曜日!AS13</f>
        <v>コープラスフーズ</v>
      </c>
      <c r="AU76" s="34">
        <f>水曜日!AT13</f>
        <v>0</v>
      </c>
      <c r="AV76" s="34">
        <f>水曜日!AU13</f>
        <v>0</v>
      </c>
    </row>
    <row r="77" spans="1:48">
      <c r="A77" s="41">
        <v>75</v>
      </c>
      <c r="B77" s="40">
        <f>水曜日!A14</f>
        <v>11</v>
      </c>
      <c r="C77" s="30">
        <f>水曜日!B14</f>
        <v>45719</v>
      </c>
      <c r="D77" s="40">
        <f>水曜日!C14</f>
        <v>3</v>
      </c>
      <c r="E77" s="40" t="str">
        <f>水曜日!D14</f>
        <v>水</v>
      </c>
      <c r="F77" s="34">
        <f>水曜日!E14</f>
        <v>0</v>
      </c>
      <c r="G77" s="34">
        <f>水曜日!F14</f>
        <v>521</v>
      </c>
      <c r="H77" s="34">
        <f>水曜日!G14</f>
        <v>307414</v>
      </c>
      <c r="I77" s="30" t="str">
        <f>水曜日!H14</f>
        <v>国産牛こまぎれ(ﾊﾞﾗ凍結）</v>
      </c>
      <c r="J77" s="30" t="str">
        <f>水曜日!I14</f>
        <v>270ｇ</v>
      </c>
      <c r="K77" s="34">
        <f>水曜日!J14</f>
        <v>48</v>
      </c>
      <c r="L77" s="188">
        <f>水曜日!K14</f>
        <v>45733</v>
      </c>
      <c r="M77" s="188">
        <f>水曜日!L14</f>
        <v>45731</v>
      </c>
      <c r="N77" s="34">
        <f>水曜日!M14</f>
        <v>12.96</v>
      </c>
      <c r="O77" s="34" t="str">
        <f>水曜日!N14</f>
        <v>307414250315</v>
      </c>
      <c r="P77" s="34" t="str">
        <f>IF(水曜日!O14=0,"",水曜日!O14)</f>
        <v>1617113428</v>
      </c>
      <c r="Q77" s="34" t="str">
        <f>IF(水曜日!P14=0,"",水曜日!P14)</f>
        <v>1395194954</v>
      </c>
      <c r="R77" s="34" t="str">
        <f>IF(水曜日!Q14=0,"",水曜日!Q14)</f>
        <v>1617113428</v>
      </c>
      <c r="S77" s="34" t="str">
        <f>IF(水曜日!R14=0,"",水曜日!R14)</f>
        <v>1625813259</v>
      </c>
      <c r="T77" s="34" t="str">
        <f>IF(水曜日!S14=0,"",水曜日!S14)</f>
        <v>1375555768</v>
      </c>
      <c r="U77" s="34" t="str">
        <f>IF(水曜日!T14=0,"",水曜日!T14)</f>
        <v>1625813259</v>
      </c>
      <c r="V77" s="34" t="str">
        <f>IF(水曜日!U14=0,"",水曜日!U14)</f>
        <v/>
      </c>
      <c r="W77" s="34" t="str">
        <f>IF(水曜日!V14=0,"",水曜日!V14)</f>
        <v/>
      </c>
      <c r="X77" s="34" t="str">
        <f>IF(水曜日!W14=0,"",水曜日!W14)</f>
        <v/>
      </c>
      <c r="Y77" s="34" t="str">
        <f>IF(水曜日!X14=0,"",水曜日!X14)</f>
        <v/>
      </c>
      <c r="Z77" s="34" t="str">
        <f>IF(水曜日!Y14=0,"",水曜日!Y14)</f>
        <v/>
      </c>
      <c r="AA77" s="34" t="str">
        <f>IF(水曜日!Z14=0,"",水曜日!Z14)</f>
        <v/>
      </c>
      <c r="AB77" s="34" t="str">
        <f>IF(水曜日!AA14=0,"",水曜日!AA14)</f>
        <v/>
      </c>
      <c r="AC77" s="34" t="str">
        <f>IF(水曜日!AB14=0,"",水曜日!AB14)</f>
        <v/>
      </c>
      <c r="AD77" s="34" t="str">
        <f>IF(水曜日!AC14=0,"",水曜日!AC14)</f>
        <v/>
      </c>
      <c r="AE77" s="34" t="str">
        <f>IF(水曜日!AD14=0,"",水曜日!AD14)</f>
        <v/>
      </c>
      <c r="AF77" s="34" t="str">
        <f>IF(水曜日!AE14=0,"",水曜日!AE14)</f>
        <v/>
      </c>
      <c r="AG77" s="34" t="str">
        <f>IF(水曜日!AF14=0,"",水曜日!AF14)</f>
        <v/>
      </c>
      <c r="AH77" s="34" t="str">
        <f>IF(水曜日!AG14=0,"",水曜日!AG14)</f>
        <v/>
      </c>
      <c r="AI77" s="34" t="str">
        <f>IF(水曜日!AH14=0,"",水曜日!AH14)</f>
        <v/>
      </c>
      <c r="AJ77" s="34" t="str">
        <f>IF(水曜日!AI14=0,"",水曜日!AI14)</f>
        <v/>
      </c>
      <c r="AK77" s="34" t="str">
        <f>IF(水曜日!AJ14=0,"",水曜日!AJ14)</f>
        <v/>
      </c>
      <c r="AL77" s="34" t="str">
        <f>IF(水曜日!AK14=0,"",水曜日!AK14)</f>
        <v/>
      </c>
      <c r="AM77" s="34" t="str">
        <f>IF(水曜日!AL14=0,"",水曜日!AL14)</f>
        <v/>
      </c>
      <c r="AN77" s="34" t="str">
        <f>IF(水曜日!AM14=0,"",水曜日!AM14)</f>
        <v/>
      </c>
      <c r="AO77" s="34" t="str">
        <f>IF(水曜日!AN14=0,"",水曜日!AN14)</f>
        <v/>
      </c>
      <c r="AP77" s="34" t="str">
        <f>IF(水曜日!AO14=0,"",水曜日!AO14)</f>
        <v/>
      </c>
      <c r="AQ77" s="34" t="str">
        <f>IF(水曜日!AP14=0,"",水曜日!AP14)</f>
        <v/>
      </c>
      <c r="AR77" s="34" t="str">
        <f>IF(水曜日!AQ14=0,"",水曜日!AQ14)</f>
        <v/>
      </c>
      <c r="AS77" s="34" t="str">
        <f>IF(水曜日!AR14=0,"",水曜日!AR14)</f>
        <v/>
      </c>
      <c r="AT77" s="30" t="str">
        <f>水曜日!AS14</f>
        <v>コープラスフーズ</v>
      </c>
      <c r="AU77" s="34">
        <f>水曜日!AT14</f>
        <v>0</v>
      </c>
      <c r="AV77" s="34">
        <f>水曜日!AU14</f>
        <v>0</v>
      </c>
    </row>
    <row r="78" spans="1:48">
      <c r="A78" s="41">
        <v>76</v>
      </c>
      <c r="B78" s="40">
        <f>水曜日!A15</f>
        <v>12</v>
      </c>
      <c r="C78" s="30" t="str">
        <f>水曜日!B15</f>
        <v/>
      </c>
      <c r="D78" s="40" t="str">
        <f>水曜日!C15</f>
        <v/>
      </c>
      <c r="E78" s="40" t="str">
        <f>水曜日!D15</f>
        <v/>
      </c>
      <c r="F78" s="34">
        <f>水曜日!E15</f>
        <v>0</v>
      </c>
      <c r="G78" s="34" t="str">
        <f>水曜日!F15</f>
        <v/>
      </c>
      <c r="H78" s="34" t="str">
        <f>水曜日!G15</f>
        <v/>
      </c>
      <c r="I78" s="30" t="str">
        <f>水曜日!H15</f>
        <v/>
      </c>
      <c r="J78" s="30" t="str">
        <f>水曜日!I15</f>
        <v/>
      </c>
      <c r="K78" s="34" t="str">
        <f>水曜日!J15</f>
        <v/>
      </c>
      <c r="L78" s="188" t="str">
        <f>水曜日!K15</f>
        <v/>
      </c>
      <c r="M78" s="188" t="str">
        <f>水曜日!L15</f>
        <v/>
      </c>
      <c r="N78" s="34" t="str">
        <f>水曜日!M15</f>
        <v/>
      </c>
      <c r="O78" s="34" t="str">
        <f>水曜日!N15</f>
        <v/>
      </c>
      <c r="P78" s="34" t="str">
        <f>IF(水曜日!O15=0,"",水曜日!O15)</f>
        <v/>
      </c>
      <c r="Q78" s="34" t="str">
        <f>IF(水曜日!P15=0,"",水曜日!P15)</f>
        <v/>
      </c>
      <c r="R78" s="34" t="str">
        <f>IF(水曜日!Q15=0,"",水曜日!Q15)</f>
        <v/>
      </c>
      <c r="S78" s="34" t="str">
        <f>IF(水曜日!R15=0,"",水曜日!R15)</f>
        <v/>
      </c>
      <c r="T78" s="34" t="str">
        <f>IF(水曜日!S15=0,"",水曜日!S15)</f>
        <v/>
      </c>
      <c r="U78" s="34" t="str">
        <f>IF(水曜日!T15=0,"",水曜日!T15)</f>
        <v/>
      </c>
      <c r="V78" s="34" t="str">
        <f>IF(水曜日!U15=0,"",水曜日!U15)</f>
        <v/>
      </c>
      <c r="W78" s="34" t="str">
        <f>IF(水曜日!V15=0,"",水曜日!V15)</f>
        <v/>
      </c>
      <c r="X78" s="34" t="str">
        <f>IF(水曜日!W15=0,"",水曜日!W15)</f>
        <v/>
      </c>
      <c r="Y78" s="34" t="str">
        <f>IF(水曜日!X15=0,"",水曜日!X15)</f>
        <v/>
      </c>
      <c r="Z78" s="34" t="str">
        <f>IF(水曜日!Y15=0,"",水曜日!Y15)</f>
        <v/>
      </c>
      <c r="AA78" s="34" t="str">
        <f>IF(水曜日!Z15=0,"",水曜日!Z15)</f>
        <v/>
      </c>
      <c r="AB78" s="34" t="str">
        <f>IF(水曜日!AA15=0,"",水曜日!AA15)</f>
        <v/>
      </c>
      <c r="AC78" s="34" t="str">
        <f>IF(水曜日!AB15=0,"",水曜日!AB15)</f>
        <v/>
      </c>
      <c r="AD78" s="34" t="str">
        <f>IF(水曜日!AC15=0,"",水曜日!AC15)</f>
        <v/>
      </c>
      <c r="AE78" s="34" t="str">
        <f>IF(水曜日!AD15=0,"",水曜日!AD15)</f>
        <v/>
      </c>
      <c r="AF78" s="34" t="str">
        <f>IF(水曜日!AE15=0,"",水曜日!AE15)</f>
        <v/>
      </c>
      <c r="AG78" s="34" t="str">
        <f>IF(水曜日!AF15=0,"",水曜日!AF15)</f>
        <v/>
      </c>
      <c r="AH78" s="34" t="str">
        <f>IF(水曜日!AG15=0,"",水曜日!AG15)</f>
        <v/>
      </c>
      <c r="AI78" s="34" t="str">
        <f>IF(水曜日!AH15=0,"",水曜日!AH15)</f>
        <v/>
      </c>
      <c r="AJ78" s="34" t="str">
        <f>IF(水曜日!AI15=0,"",水曜日!AI15)</f>
        <v/>
      </c>
      <c r="AK78" s="34" t="str">
        <f>IF(水曜日!AJ15=0,"",水曜日!AJ15)</f>
        <v/>
      </c>
      <c r="AL78" s="34" t="str">
        <f>IF(水曜日!AK15=0,"",水曜日!AK15)</f>
        <v/>
      </c>
      <c r="AM78" s="34" t="str">
        <f>IF(水曜日!AL15=0,"",水曜日!AL15)</f>
        <v/>
      </c>
      <c r="AN78" s="34" t="str">
        <f>IF(水曜日!AM15=0,"",水曜日!AM15)</f>
        <v/>
      </c>
      <c r="AO78" s="34" t="str">
        <f>IF(水曜日!AN15=0,"",水曜日!AN15)</f>
        <v/>
      </c>
      <c r="AP78" s="34" t="str">
        <f>IF(水曜日!AO15=0,"",水曜日!AO15)</f>
        <v/>
      </c>
      <c r="AQ78" s="34" t="str">
        <f>IF(水曜日!AP15=0,"",水曜日!AP15)</f>
        <v/>
      </c>
      <c r="AR78" s="34" t="str">
        <f>IF(水曜日!AQ15=0,"",水曜日!AQ15)</f>
        <v/>
      </c>
      <c r="AS78" s="34" t="str">
        <f>IF(水曜日!AR15=0,"",水曜日!AR15)</f>
        <v/>
      </c>
      <c r="AT78" s="30" t="str">
        <f>水曜日!AS15</f>
        <v/>
      </c>
      <c r="AU78" s="34">
        <f>水曜日!AT15</f>
        <v>0</v>
      </c>
      <c r="AV78" s="34">
        <f>水曜日!AU15</f>
        <v>0</v>
      </c>
    </row>
    <row r="79" spans="1:48">
      <c r="A79" s="41">
        <v>77</v>
      </c>
      <c r="B79" s="40">
        <f>水曜日!A16</f>
        <v>13</v>
      </c>
      <c r="C79" s="30" t="str">
        <f>水曜日!B16</f>
        <v/>
      </c>
      <c r="D79" s="40" t="str">
        <f>水曜日!C16</f>
        <v/>
      </c>
      <c r="E79" s="40" t="str">
        <f>水曜日!D16</f>
        <v/>
      </c>
      <c r="F79" s="34">
        <f>水曜日!E16</f>
        <v>0</v>
      </c>
      <c r="G79" s="34" t="str">
        <f>水曜日!F16</f>
        <v/>
      </c>
      <c r="H79" s="34" t="str">
        <f>水曜日!G16</f>
        <v/>
      </c>
      <c r="I79" s="30" t="str">
        <f>水曜日!H16</f>
        <v/>
      </c>
      <c r="J79" s="30" t="str">
        <f>水曜日!I16</f>
        <v/>
      </c>
      <c r="K79" s="34" t="str">
        <f>水曜日!J16</f>
        <v/>
      </c>
      <c r="L79" s="188" t="str">
        <f>水曜日!K16</f>
        <v/>
      </c>
      <c r="M79" s="188" t="str">
        <f>水曜日!L16</f>
        <v/>
      </c>
      <c r="N79" s="34" t="str">
        <f>水曜日!M16</f>
        <v/>
      </c>
      <c r="O79" s="34" t="str">
        <f>水曜日!N16</f>
        <v/>
      </c>
      <c r="P79" s="34" t="str">
        <f>IF(水曜日!O16=0,"",水曜日!O16)</f>
        <v/>
      </c>
      <c r="Q79" s="34" t="str">
        <f>IF(水曜日!P16=0,"",水曜日!P16)</f>
        <v/>
      </c>
      <c r="R79" s="34" t="str">
        <f>IF(水曜日!Q16=0,"",水曜日!Q16)</f>
        <v/>
      </c>
      <c r="S79" s="34" t="str">
        <f>IF(水曜日!R16=0,"",水曜日!R16)</f>
        <v/>
      </c>
      <c r="T79" s="34" t="str">
        <f>IF(水曜日!S16=0,"",水曜日!S16)</f>
        <v/>
      </c>
      <c r="U79" s="34" t="str">
        <f>IF(水曜日!T16=0,"",水曜日!T16)</f>
        <v/>
      </c>
      <c r="V79" s="34" t="str">
        <f>IF(水曜日!U16=0,"",水曜日!U16)</f>
        <v/>
      </c>
      <c r="W79" s="34" t="str">
        <f>IF(水曜日!V16=0,"",水曜日!V16)</f>
        <v/>
      </c>
      <c r="X79" s="34" t="str">
        <f>IF(水曜日!W16=0,"",水曜日!W16)</f>
        <v/>
      </c>
      <c r="Y79" s="34" t="str">
        <f>IF(水曜日!X16=0,"",水曜日!X16)</f>
        <v/>
      </c>
      <c r="Z79" s="34" t="str">
        <f>IF(水曜日!Y16=0,"",水曜日!Y16)</f>
        <v/>
      </c>
      <c r="AA79" s="34" t="str">
        <f>IF(水曜日!Z16=0,"",水曜日!Z16)</f>
        <v/>
      </c>
      <c r="AB79" s="34" t="str">
        <f>IF(水曜日!AA16=0,"",水曜日!AA16)</f>
        <v/>
      </c>
      <c r="AC79" s="34" t="str">
        <f>IF(水曜日!AB16=0,"",水曜日!AB16)</f>
        <v/>
      </c>
      <c r="AD79" s="34" t="str">
        <f>IF(水曜日!AC16=0,"",水曜日!AC16)</f>
        <v/>
      </c>
      <c r="AE79" s="34" t="str">
        <f>IF(水曜日!AD16=0,"",水曜日!AD16)</f>
        <v/>
      </c>
      <c r="AF79" s="34" t="str">
        <f>IF(水曜日!AE16=0,"",水曜日!AE16)</f>
        <v/>
      </c>
      <c r="AG79" s="34" t="str">
        <f>IF(水曜日!AF16=0,"",水曜日!AF16)</f>
        <v/>
      </c>
      <c r="AH79" s="34" t="str">
        <f>IF(水曜日!AG16=0,"",水曜日!AG16)</f>
        <v/>
      </c>
      <c r="AI79" s="34" t="str">
        <f>IF(水曜日!AH16=0,"",水曜日!AH16)</f>
        <v/>
      </c>
      <c r="AJ79" s="34" t="str">
        <f>IF(水曜日!AI16=0,"",水曜日!AI16)</f>
        <v/>
      </c>
      <c r="AK79" s="34" t="str">
        <f>IF(水曜日!AJ16=0,"",水曜日!AJ16)</f>
        <v/>
      </c>
      <c r="AL79" s="34" t="str">
        <f>IF(水曜日!AK16=0,"",水曜日!AK16)</f>
        <v/>
      </c>
      <c r="AM79" s="34" t="str">
        <f>IF(水曜日!AL16=0,"",水曜日!AL16)</f>
        <v/>
      </c>
      <c r="AN79" s="34" t="str">
        <f>IF(水曜日!AM16=0,"",水曜日!AM16)</f>
        <v/>
      </c>
      <c r="AO79" s="34" t="str">
        <f>IF(水曜日!AN16=0,"",水曜日!AN16)</f>
        <v/>
      </c>
      <c r="AP79" s="34" t="str">
        <f>IF(水曜日!AO16=0,"",水曜日!AO16)</f>
        <v/>
      </c>
      <c r="AQ79" s="34" t="str">
        <f>IF(水曜日!AP16=0,"",水曜日!AP16)</f>
        <v/>
      </c>
      <c r="AR79" s="34" t="str">
        <f>IF(水曜日!AQ16=0,"",水曜日!AQ16)</f>
        <v/>
      </c>
      <c r="AS79" s="34" t="str">
        <f>IF(水曜日!AR16=0,"",水曜日!AR16)</f>
        <v/>
      </c>
      <c r="AT79" s="30" t="str">
        <f>水曜日!AS16</f>
        <v/>
      </c>
      <c r="AU79" s="34">
        <f>水曜日!AT16</f>
        <v>0</v>
      </c>
      <c r="AV79" s="34">
        <f>水曜日!AU16</f>
        <v>0</v>
      </c>
    </row>
    <row r="80" spans="1:48">
      <c r="A80" s="41">
        <v>78</v>
      </c>
      <c r="B80" s="40">
        <f>水曜日!A17</f>
        <v>14</v>
      </c>
      <c r="C80" s="30" t="str">
        <f>水曜日!B17</f>
        <v/>
      </c>
      <c r="D80" s="40" t="str">
        <f>水曜日!C17</f>
        <v/>
      </c>
      <c r="E80" s="40" t="str">
        <f>水曜日!D17</f>
        <v/>
      </c>
      <c r="F80" s="34">
        <f>水曜日!E17</f>
        <v>0</v>
      </c>
      <c r="G80" s="34" t="str">
        <f>水曜日!F17</f>
        <v/>
      </c>
      <c r="H80" s="34" t="str">
        <f>水曜日!G17</f>
        <v/>
      </c>
      <c r="I80" s="30" t="str">
        <f>水曜日!H17</f>
        <v/>
      </c>
      <c r="J80" s="30" t="str">
        <f>水曜日!I17</f>
        <v/>
      </c>
      <c r="K80" s="34" t="str">
        <f>水曜日!J17</f>
        <v/>
      </c>
      <c r="L80" s="188" t="str">
        <f>水曜日!K17</f>
        <v/>
      </c>
      <c r="M80" s="188" t="str">
        <f>水曜日!L17</f>
        <v/>
      </c>
      <c r="N80" s="34" t="str">
        <f>水曜日!M17</f>
        <v/>
      </c>
      <c r="O80" s="34" t="str">
        <f>水曜日!N17</f>
        <v/>
      </c>
      <c r="P80" s="34" t="str">
        <f>IF(水曜日!O17=0,"",水曜日!O17)</f>
        <v/>
      </c>
      <c r="Q80" s="34" t="str">
        <f>IF(水曜日!P17=0,"",水曜日!P17)</f>
        <v/>
      </c>
      <c r="R80" s="34" t="str">
        <f>IF(水曜日!Q17=0,"",水曜日!Q17)</f>
        <v/>
      </c>
      <c r="S80" s="34" t="str">
        <f>IF(水曜日!R17=0,"",水曜日!R17)</f>
        <v/>
      </c>
      <c r="T80" s="34" t="str">
        <f>IF(水曜日!S17=0,"",水曜日!S17)</f>
        <v/>
      </c>
      <c r="U80" s="34" t="str">
        <f>IF(水曜日!T17=0,"",水曜日!T17)</f>
        <v/>
      </c>
      <c r="V80" s="34" t="str">
        <f>IF(水曜日!U17=0,"",水曜日!U17)</f>
        <v/>
      </c>
      <c r="W80" s="34" t="str">
        <f>IF(水曜日!V17=0,"",水曜日!V17)</f>
        <v/>
      </c>
      <c r="X80" s="34" t="str">
        <f>IF(水曜日!W17=0,"",水曜日!W17)</f>
        <v/>
      </c>
      <c r="Y80" s="34" t="str">
        <f>IF(水曜日!X17=0,"",水曜日!X17)</f>
        <v/>
      </c>
      <c r="Z80" s="34" t="str">
        <f>IF(水曜日!Y17=0,"",水曜日!Y17)</f>
        <v/>
      </c>
      <c r="AA80" s="34" t="str">
        <f>IF(水曜日!Z17=0,"",水曜日!Z17)</f>
        <v/>
      </c>
      <c r="AB80" s="34" t="str">
        <f>IF(水曜日!AA17=0,"",水曜日!AA17)</f>
        <v/>
      </c>
      <c r="AC80" s="34" t="str">
        <f>IF(水曜日!AB17=0,"",水曜日!AB17)</f>
        <v/>
      </c>
      <c r="AD80" s="34" t="str">
        <f>IF(水曜日!AC17=0,"",水曜日!AC17)</f>
        <v/>
      </c>
      <c r="AE80" s="34" t="str">
        <f>IF(水曜日!AD17=0,"",水曜日!AD17)</f>
        <v/>
      </c>
      <c r="AF80" s="34" t="str">
        <f>IF(水曜日!AE17=0,"",水曜日!AE17)</f>
        <v/>
      </c>
      <c r="AG80" s="34" t="str">
        <f>IF(水曜日!AF17=0,"",水曜日!AF17)</f>
        <v/>
      </c>
      <c r="AH80" s="34" t="str">
        <f>IF(水曜日!AG17=0,"",水曜日!AG17)</f>
        <v/>
      </c>
      <c r="AI80" s="34" t="str">
        <f>IF(水曜日!AH17=0,"",水曜日!AH17)</f>
        <v/>
      </c>
      <c r="AJ80" s="34" t="str">
        <f>IF(水曜日!AI17=0,"",水曜日!AI17)</f>
        <v/>
      </c>
      <c r="AK80" s="34" t="str">
        <f>IF(水曜日!AJ17=0,"",水曜日!AJ17)</f>
        <v/>
      </c>
      <c r="AL80" s="34" t="str">
        <f>IF(水曜日!AK17=0,"",水曜日!AK17)</f>
        <v/>
      </c>
      <c r="AM80" s="34" t="str">
        <f>IF(水曜日!AL17=0,"",水曜日!AL17)</f>
        <v/>
      </c>
      <c r="AN80" s="34" t="str">
        <f>IF(水曜日!AM17=0,"",水曜日!AM17)</f>
        <v/>
      </c>
      <c r="AO80" s="34" t="str">
        <f>IF(水曜日!AN17=0,"",水曜日!AN17)</f>
        <v/>
      </c>
      <c r="AP80" s="34" t="str">
        <f>IF(水曜日!AO17=0,"",水曜日!AO17)</f>
        <v/>
      </c>
      <c r="AQ80" s="34" t="str">
        <f>IF(水曜日!AP17=0,"",水曜日!AP17)</f>
        <v/>
      </c>
      <c r="AR80" s="34" t="str">
        <f>IF(水曜日!AQ17=0,"",水曜日!AQ17)</f>
        <v/>
      </c>
      <c r="AS80" s="34" t="str">
        <f>IF(水曜日!AR17=0,"",水曜日!AR17)</f>
        <v/>
      </c>
      <c r="AT80" s="30" t="str">
        <f>水曜日!AS17</f>
        <v/>
      </c>
      <c r="AU80" s="34">
        <f>水曜日!AT17</f>
        <v>0</v>
      </c>
      <c r="AV80" s="34">
        <f>水曜日!AU17</f>
        <v>0</v>
      </c>
    </row>
    <row r="81" spans="1:48">
      <c r="A81" s="41">
        <v>79</v>
      </c>
      <c r="B81" s="40">
        <f>水曜日!A18</f>
        <v>15</v>
      </c>
      <c r="C81" s="30" t="str">
        <f>水曜日!B18</f>
        <v/>
      </c>
      <c r="D81" s="40" t="str">
        <f>水曜日!C18</f>
        <v/>
      </c>
      <c r="E81" s="40" t="str">
        <f>水曜日!D18</f>
        <v/>
      </c>
      <c r="F81" s="34">
        <f>水曜日!E18</f>
        <v>0</v>
      </c>
      <c r="G81" s="34" t="str">
        <f>水曜日!F18</f>
        <v/>
      </c>
      <c r="H81" s="34" t="str">
        <f>水曜日!G18</f>
        <v/>
      </c>
      <c r="I81" s="30" t="str">
        <f>水曜日!H18</f>
        <v/>
      </c>
      <c r="J81" s="30" t="str">
        <f>水曜日!I18</f>
        <v/>
      </c>
      <c r="K81" s="34" t="str">
        <f>水曜日!J18</f>
        <v/>
      </c>
      <c r="L81" s="188" t="str">
        <f>水曜日!K18</f>
        <v/>
      </c>
      <c r="M81" s="188" t="str">
        <f>水曜日!L18</f>
        <v/>
      </c>
      <c r="N81" s="34" t="str">
        <f>水曜日!M18</f>
        <v/>
      </c>
      <c r="O81" s="34" t="str">
        <f>水曜日!N18</f>
        <v/>
      </c>
      <c r="P81" s="34" t="str">
        <f>IF(水曜日!O18=0,"",水曜日!O18)</f>
        <v/>
      </c>
      <c r="Q81" s="34" t="str">
        <f>IF(水曜日!P18=0,"",水曜日!P18)</f>
        <v/>
      </c>
      <c r="R81" s="34" t="str">
        <f>IF(水曜日!Q18=0,"",水曜日!Q18)</f>
        <v/>
      </c>
      <c r="S81" s="34" t="str">
        <f>IF(水曜日!R18=0,"",水曜日!R18)</f>
        <v/>
      </c>
      <c r="T81" s="34" t="str">
        <f>IF(水曜日!S18=0,"",水曜日!S18)</f>
        <v/>
      </c>
      <c r="U81" s="34" t="str">
        <f>IF(水曜日!T18=0,"",水曜日!T18)</f>
        <v/>
      </c>
      <c r="V81" s="34" t="str">
        <f>IF(水曜日!U18=0,"",水曜日!U18)</f>
        <v/>
      </c>
      <c r="W81" s="34" t="str">
        <f>IF(水曜日!V18=0,"",水曜日!V18)</f>
        <v/>
      </c>
      <c r="X81" s="34" t="str">
        <f>IF(水曜日!W18=0,"",水曜日!W18)</f>
        <v/>
      </c>
      <c r="Y81" s="34" t="str">
        <f>IF(水曜日!X18=0,"",水曜日!X18)</f>
        <v/>
      </c>
      <c r="Z81" s="34" t="str">
        <f>IF(水曜日!Y18=0,"",水曜日!Y18)</f>
        <v/>
      </c>
      <c r="AA81" s="34" t="str">
        <f>IF(水曜日!Z18=0,"",水曜日!Z18)</f>
        <v/>
      </c>
      <c r="AB81" s="34" t="str">
        <f>IF(水曜日!AA18=0,"",水曜日!AA18)</f>
        <v/>
      </c>
      <c r="AC81" s="34" t="str">
        <f>IF(水曜日!AB18=0,"",水曜日!AB18)</f>
        <v/>
      </c>
      <c r="AD81" s="34" t="str">
        <f>IF(水曜日!AC18=0,"",水曜日!AC18)</f>
        <v/>
      </c>
      <c r="AE81" s="34" t="str">
        <f>IF(水曜日!AD18=0,"",水曜日!AD18)</f>
        <v/>
      </c>
      <c r="AF81" s="34" t="str">
        <f>IF(水曜日!AE18=0,"",水曜日!AE18)</f>
        <v/>
      </c>
      <c r="AG81" s="34" t="str">
        <f>IF(水曜日!AF18=0,"",水曜日!AF18)</f>
        <v/>
      </c>
      <c r="AH81" s="34" t="str">
        <f>IF(水曜日!AG18=0,"",水曜日!AG18)</f>
        <v/>
      </c>
      <c r="AI81" s="34" t="str">
        <f>IF(水曜日!AH18=0,"",水曜日!AH18)</f>
        <v/>
      </c>
      <c r="AJ81" s="34" t="str">
        <f>IF(水曜日!AI18=0,"",水曜日!AI18)</f>
        <v/>
      </c>
      <c r="AK81" s="34" t="str">
        <f>IF(水曜日!AJ18=0,"",水曜日!AJ18)</f>
        <v/>
      </c>
      <c r="AL81" s="34" t="str">
        <f>IF(水曜日!AK18=0,"",水曜日!AK18)</f>
        <v/>
      </c>
      <c r="AM81" s="34" t="str">
        <f>IF(水曜日!AL18=0,"",水曜日!AL18)</f>
        <v/>
      </c>
      <c r="AN81" s="34" t="str">
        <f>IF(水曜日!AM18=0,"",水曜日!AM18)</f>
        <v/>
      </c>
      <c r="AO81" s="34" t="str">
        <f>IF(水曜日!AN18=0,"",水曜日!AN18)</f>
        <v/>
      </c>
      <c r="AP81" s="34" t="str">
        <f>IF(水曜日!AO18=0,"",水曜日!AO18)</f>
        <v/>
      </c>
      <c r="AQ81" s="34" t="str">
        <f>IF(水曜日!AP18=0,"",水曜日!AP18)</f>
        <v/>
      </c>
      <c r="AR81" s="34" t="str">
        <f>IF(水曜日!AQ18=0,"",水曜日!AQ18)</f>
        <v/>
      </c>
      <c r="AS81" s="34" t="str">
        <f>IF(水曜日!AR18=0,"",水曜日!AR18)</f>
        <v/>
      </c>
      <c r="AT81" s="30" t="str">
        <f>水曜日!AS18</f>
        <v/>
      </c>
      <c r="AU81" s="34">
        <f>水曜日!AT18</f>
        <v>0</v>
      </c>
      <c r="AV81" s="34">
        <f>水曜日!AU18</f>
        <v>0</v>
      </c>
    </row>
    <row r="82" spans="1:48">
      <c r="A82" s="41">
        <v>80</v>
      </c>
      <c r="B82" s="40">
        <f>水曜日!A19</f>
        <v>16</v>
      </c>
      <c r="C82" s="30" t="str">
        <f>水曜日!B19</f>
        <v/>
      </c>
      <c r="D82" s="40" t="str">
        <f>水曜日!C19</f>
        <v/>
      </c>
      <c r="E82" s="40" t="str">
        <f>水曜日!D19</f>
        <v/>
      </c>
      <c r="F82" s="34">
        <f>水曜日!E19</f>
        <v>0</v>
      </c>
      <c r="G82" s="34" t="str">
        <f>水曜日!F19</f>
        <v/>
      </c>
      <c r="H82" s="34" t="str">
        <f>水曜日!G19</f>
        <v/>
      </c>
      <c r="I82" s="30" t="str">
        <f>水曜日!H19</f>
        <v/>
      </c>
      <c r="J82" s="30" t="str">
        <f>水曜日!I19</f>
        <v/>
      </c>
      <c r="K82" s="34" t="str">
        <f>水曜日!J19</f>
        <v/>
      </c>
      <c r="L82" s="188" t="str">
        <f>水曜日!K19</f>
        <v/>
      </c>
      <c r="M82" s="188" t="str">
        <f>水曜日!L19</f>
        <v/>
      </c>
      <c r="N82" s="34" t="str">
        <f>水曜日!M19</f>
        <v/>
      </c>
      <c r="O82" s="34" t="str">
        <f>水曜日!N19</f>
        <v/>
      </c>
      <c r="P82" s="34" t="str">
        <f>IF(水曜日!O19=0,"",水曜日!O19)</f>
        <v/>
      </c>
      <c r="Q82" s="34" t="str">
        <f>IF(水曜日!P19=0,"",水曜日!P19)</f>
        <v/>
      </c>
      <c r="R82" s="34" t="str">
        <f>IF(水曜日!Q19=0,"",水曜日!Q19)</f>
        <v/>
      </c>
      <c r="S82" s="34" t="str">
        <f>IF(水曜日!R19=0,"",水曜日!R19)</f>
        <v/>
      </c>
      <c r="T82" s="34" t="str">
        <f>IF(水曜日!S19=0,"",水曜日!S19)</f>
        <v/>
      </c>
      <c r="U82" s="34" t="str">
        <f>IF(水曜日!T19=0,"",水曜日!T19)</f>
        <v/>
      </c>
      <c r="V82" s="34" t="str">
        <f>IF(水曜日!U19=0,"",水曜日!U19)</f>
        <v/>
      </c>
      <c r="W82" s="34" t="str">
        <f>IF(水曜日!V19=0,"",水曜日!V19)</f>
        <v/>
      </c>
      <c r="X82" s="34" t="str">
        <f>IF(水曜日!W19=0,"",水曜日!W19)</f>
        <v/>
      </c>
      <c r="Y82" s="34" t="str">
        <f>IF(水曜日!X19=0,"",水曜日!X19)</f>
        <v/>
      </c>
      <c r="Z82" s="34" t="str">
        <f>IF(水曜日!Y19=0,"",水曜日!Y19)</f>
        <v/>
      </c>
      <c r="AA82" s="34" t="str">
        <f>IF(水曜日!Z19=0,"",水曜日!Z19)</f>
        <v/>
      </c>
      <c r="AB82" s="34" t="str">
        <f>IF(水曜日!AA19=0,"",水曜日!AA19)</f>
        <v/>
      </c>
      <c r="AC82" s="34" t="str">
        <f>IF(水曜日!AB19=0,"",水曜日!AB19)</f>
        <v/>
      </c>
      <c r="AD82" s="34" t="str">
        <f>IF(水曜日!AC19=0,"",水曜日!AC19)</f>
        <v/>
      </c>
      <c r="AE82" s="34" t="str">
        <f>IF(水曜日!AD19=0,"",水曜日!AD19)</f>
        <v/>
      </c>
      <c r="AF82" s="34" t="str">
        <f>IF(水曜日!AE19=0,"",水曜日!AE19)</f>
        <v/>
      </c>
      <c r="AG82" s="34" t="str">
        <f>IF(水曜日!AF19=0,"",水曜日!AF19)</f>
        <v/>
      </c>
      <c r="AH82" s="34" t="str">
        <f>IF(水曜日!AG19=0,"",水曜日!AG19)</f>
        <v/>
      </c>
      <c r="AI82" s="34" t="str">
        <f>IF(水曜日!AH19=0,"",水曜日!AH19)</f>
        <v/>
      </c>
      <c r="AJ82" s="34" t="str">
        <f>IF(水曜日!AI19=0,"",水曜日!AI19)</f>
        <v/>
      </c>
      <c r="AK82" s="34" t="str">
        <f>IF(水曜日!AJ19=0,"",水曜日!AJ19)</f>
        <v/>
      </c>
      <c r="AL82" s="34" t="str">
        <f>IF(水曜日!AK19=0,"",水曜日!AK19)</f>
        <v/>
      </c>
      <c r="AM82" s="34" t="str">
        <f>IF(水曜日!AL19=0,"",水曜日!AL19)</f>
        <v/>
      </c>
      <c r="AN82" s="34" t="str">
        <f>IF(水曜日!AM19=0,"",水曜日!AM19)</f>
        <v/>
      </c>
      <c r="AO82" s="34" t="str">
        <f>IF(水曜日!AN19=0,"",水曜日!AN19)</f>
        <v/>
      </c>
      <c r="AP82" s="34" t="str">
        <f>IF(水曜日!AO19=0,"",水曜日!AO19)</f>
        <v/>
      </c>
      <c r="AQ82" s="34" t="str">
        <f>IF(水曜日!AP19=0,"",水曜日!AP19)</f>
        <v/>
      </c>
      <c r="AR82" s="34" t="str">
        <f>IF(水曜日!AQ19=0,"",水曜日!AQ19)</f>
        <v/>
      </c>
      <c r="AS82" s="34" t="str">
        <f>IF(水曜日!AR19=0,"",水曜日!AR19)</f>
        <v/>
      </c>
      <c r="AT82" s="30" t="str">
        <f>水曜日!AS19</f>
        <v/>
      </c>
      <c r="AU82" s="34">
        <f>水曜日!AT19</f>
        <v>0</v>
      </c>
      <c r="AV82" s="34">
        <f>水曜日!AU19</f>
        <v>0</v>
      </c>
    </row>
    <row r="83" spans="1:48">
      <c r="A83" s="41">
        <v>81</v>
      </c>
      <c r="B83" s="40">
        <f>水曜日!A20</f>
        <v>17</v>
      </c>
      <c r="C83" s="30" t="str">
        <f>水曜日!B20</f>
        <v/>
      </c>
      <c r="D83" s="40" t="str">
        <f>水曜日!C20</f>
        <v/>
      </c>
      <c r="E83" s="40" t="str">
        <f>水曜日!D20</f>
        <v/>
      </c>
      <c r="F83" s="34">
        <f>水曜日!E20</f>
        <v>0</v>
      </c>
      <c r="G83" s="34" t="str">
        <f>水曜日!F20</f>
        <v/>
      </c>
      <c r="H83" s="34" t="str">
        <f>水曜日!G20</f>
        <v/>
      </c>
      <c r="I83" s="30" t="str">
        <f>水曜日!H20</f>
        <v/>
      </c>
      <c r="J83" s="30" t="str">
        <f>水曜日!I20</f>
        <v/>
      </c>
      <c r="K83" s="34" t="str">
        <f>水曜日!J20</f>
        <v/>
      </c>
      <c r="L83" s="188" t="str">
        <f>水曜日!K20</f>
        <v/>
      </c>
      <c r="M83" s="188" t="str">
        <f>水曜日!L20</f>
        <v/>
      </c>
      <c r="N83" s="34" t="str">
        <f>水曜日!M20</f>
        <v/>
      </c>
      <c r="O83" s="34" t="str">
        <f>水曜日!N20</f>
        <v/>
      </c>
      <c r="P83" s="34" t="str">
        <f>IF(水曜日!O20=0,"",水曜日!O20)</f>
        <v/>
      </c>
      <c r="Q83" s="34" t="str">
        <f>IF(水曜日!P20=0,"",水曜日!P20)</f>
        <v/>
      </c>
      <c r="R83" s="34" t="str">
        <f>IF(水曜日!Q20=0,"",水曜日!Q20)</f>
        <v/>
      </c>
      <c r="S83" s="34" t="str">
        <f>IF(水曜日!R20=0,"",水曜日!R20)</f>
        <v/>
      </c>
      <c r="T83" s="34" t="str">
        <f>IF(水曜日!S20=0,"",水曜日!S20)</f>
        <v/>
      </c>
      <c r="U83" s="34" t="str">
        <f>IF(水曜日!T20=0,"",水曜日!T20)</f>
        <v/>
      </c>
      <c r="V83" s="34" t="str">
        <f>IF(水曜日!U20=0,"",水曜日!U20)</f>
        <v/>
      </c>
      <c r="W83" s="34" t="str">
        <f>IF(水曜日!V20=0,"",水曜日!V20)</f>
        <v/>
      </c>
      <c r="X83" s="34" t="str">
        <f>IF(水曜日!W20=0,"",水曜日!W20)</f>
        <v/>
      </c>
      <c r="Y83" s="34" t="str">
        <f>IF(水曜日!X20=0,"",水曜日!X20)</f>
        <v/>
      </c>
      <c r="Z83" s="34" t="str">
        <f>IF(水曜日!Y20=0,"",水曜日!Y20)</f>
        <v/>
      </c>
      <c r="AA83" s="34" t="str">
        <f>IF(水曜日!Z20=0,"",水曜日!Z20)</f>
        <v/>
      </c>
      <c r="AB83" s="34" t="str">
        <f>IF(水曜日!AA20=0,"",水曜日!AA20)</f>
        <v/>
      </c>
      <c r="AC83" s="34" t="str">
        <f>IF(水曜日!AB20=0,"",水曜日!AB20)</f>
        <v/>
      </c>
      <c r="AD83" s="34" t="str">
        <f>IF(水曜日!AC20=0,"",水曜日!AC20)</f>
        <v/>
      </c>
      <c r="AE83" s="34" t="str">
        <f>IF(水曜日!AD20=0,"",水曜日!AD20)</f>
        <v/>
      </c>
      <c r="AF83" s="34" t="str">
        <f>IF(水曜日!AE20=0,"",水曜日!AE20)</f>
        <v/>
      </c>
      <c r="AG83" s="34" t="str">
        <f>IF(水曜日!AF20=0,"",水曜日!AF20)</f>
        <v/>
      </c>
      <c r="AH83" s="34" t="str">
        <f>IF(水曜日!AG20=0,"",水曜日!AG20)</f>
        <v/>
      </c>
      <c r="AI83" s="34" t="str">
        <f>IF(水曜日!AH20=0,"",水曜日!AH20)</f>
        <v/>
      </c>
      <c r="AJ83" s="34" t="str">
        <f>IF(水曜日!AI20=0,"",水曜日!AI20)</f>
        <v/>
      </c>
      <c r="AK83" s="34" t="str">
        <f>IF(水曜日!AJ20=0,"",水曜日!AJ20)</f>
        <v/>
      </c>
      <c r="AL83" s="34" t="str">
        <f>IF(水曜日!AK20=0,"",水曜日!AK20)</f>
        <v/>
      </c>
      <c r="AM83" s="34" t="str">
        <f>IF(水曜日!AL20=0,"",水曜日!AL20)</f>
        <v/>
      </c>
      <c r="AN83" s="34" t="str">
        <f>IF(水曜日!AM20=0,"",水曜日!AM20)</f>
        <v/>
      </c>
      <c r="AO83" s="34" t="str">
        <f>IF(水曜日!AN20=0,"",水曜日!AN20)</f>
        <v/>
      </c>
      <c r="AP83" s="34" t="str">
        <f>IF(水曜日!AO20=0,"",水曜日!AO20)</f>
        <v/>
      </c>
      <c r="AQ83" s="34" t="str">
        <f>IF(水曜日!AP20=0,"",水曜日!AP20)</f>
        <v/>
      </c>
      <c r="AR83" s="34" t="str">
        <f>IF(水曜日!AQ20=0,"",水曜日!AQ20)</f>
        <v/>
      </c>
      <c r="AS83" s="34" t="str">
        <f>IF(水曜日!AR20=0,"",水曜日!AR20)</f>
        <v/>
      </c>
      <c r="AT83" s="30" t="str">
        <f>水曜日!AS20</f>
        <v/>
      </c>
      <c r="AU83" s="34">
        <f>水曜日!AT20</f>
        <v>0</v>
      </c>
      <c r="AV83" s="34">
        <f>水曜日!AU20</f>
        <v>0</v>
      </c>
    </row>
    <row r="84" spans="1:48">
      <c r="A84" s="41">
        <v>82</v>
      </c>
      <c r="B84" s="40">
        <f>水曜日!A21</f>
        <v>18</v>
      </c>
      <c r="C84" s="30" t="str">
        <f>水曜日!B21</f>
        <v/>
      </c>
      <c r="D84" s="40" t="str">
        <f>水曜日!C21</f>
        <v/>
      </c>
      <c r="E84" s="40" t="str">
        <f>水曜日!D21</f>
        <v/>
      </c>
      <c r="F84" s="34">
        <f>水曜日!E21</f>
        <v>0</v>
      </c>
      <c r="G84" s="34" t="str">
        <f>水曜日!F21</f>
        <v/>
      </c>
      <c r="H84" s="34" t="str">
        <f>水曜日!G21</f>
        <v/>
      </c>
      <c r="I84" s="30" t="str">
        <f>水曜日!H21</f>
        <v/>
      </c>
      <c r="J84" s="30" t="str">
        <f>水曜日!I21</f>
        <v/>
      </c>
      <c r="K84" s="34" t="str">
        <f>水曜日!J21</f>
        <v/>
      </c>
      <c r="L84" s="188" t="str">
        <f>水曜日!K21</f>
        <v/>
      </c>
      <c r="M84" s="188" t="str">
        <f>水曜日!L21</f>
        <v/>
      </c>
      <c r="N84" s="34" t="str">
        <f>水曜日!M21</f>
        <v/>
      </c>
      <c r="O84" s="34" t="str">
        <f>水曜日!N21</f>
        <v/>
      </c>
      <c r="P84" s="34" t="str">
        <f>IF(水曜日!O21=0,"",水曜日!O21)</f>
        <v/>
      </c>
      <c r="Q84" s="34" t="str">
        <f>IF(水曜日!P21=0,"",水曜日!P21)</f>
        <v/>
      </c>
      <c r="R84" s="34" t="str">
        <f>IF(水曜日!Q21=0,"",水曜日!Q21)</f>
        <v/>
      </c>
      <c r="S84" s="34" t="str">
        <f>IF(水曜日!R21=0,"",水曜日!R21)</f>
        <v/>
      </c>
      <c r="T84" s="34" t="str">
        <f>IF(水曜日!S21=0,"",水曜日!S21)</f>
        <v/>
      </c>
      <c r="U84" s="34" t="str">
        <f>IF(水曜日!T21=0,"",水曜日!T21)</f>
        <v/>
      </c>
      <c r="V84" s="34" t="str">
        <f>IF(水曜日!U21=0,"",水曜日!U21)</f>
        <v/>
      </c>
      <c r="W84" s="34" t="str">
        <f>IF(水曜日!V21=0,"",水曜日!V21)</f>
        <v/>
      </c>
      <c r="X84" s="34" t="str">
        <f>IF(水曜日!W21=0,"",水曜日!W21)</f>
        <v/>
      </c>
      <c r="Y84" s="34" t="str">
        <f>IF(水曜日!X21=0,"",水曜日!X21)</f>
        <v/>
      </c>
      <c r="Z84" s="34" t="str">
        <f>IF(水曜日!Y21=0,"",水曜日!Y21)</f>
        <v/>
      </c>
      <c r="AA84" s="34" t="str">
        <f>IF(水曜日!Z21=0,"",水曜日!Z21)</f>
        <v/>
      </c>
      <c r="AB84" s="34" t="str">
        <f>IF(水曜日!AA21=0,"",水曜日!AA21)</f>
        <v/>
      </c>
      <c r="AC84" s="34" t="str">
        <f>IF(水曜日!AB21=0,"",水曜日!AB21)</f>
        <v/>
      </c>
      <c r="AD84" s="34" t="str">
        <f>IF(水曜日!AC21=0,"",水曜日!AC21)</f>
        <v/>
      </c>
      <c r="AE84" s="34" t="str">
        <f>IF(水曜日!AD21=0,"",水曜日!AD21)</f>
        <v/>
      </c>
      <c r="AF84" s="34" t="str">
        <f>IF(水曜日!AE21=0,"",水曜日!AE21)</f>
        <v/>
      </c>
      <c r="AG84" s="34" t="str">
        <f>IF(水曜日!AF21=0,"",水曜日!AF21)</f>
        <v/>
      </c>
      <c r="AH84" s="34" t="str">
        <f>IF(水曜日!AG21=0,"",水曜日!AG21)</f>
        <v/>
      </c>
      <c r="AI84" s="34" t="str">
        <f>IF(水曜日!AH21=0,"",水曜日!AH21)</f>
        <v/>
      </c>
      <c r="AJ84" s="34" t="str">
        <f>IF(水曜日!AI21=0,"",水曜日!AI21)</f>
        <v/>
      </c>
      <c r="AK84" s="34" t="str">
        <f>IF(水曜日!AJ21=0,"",水曜日!AJ21)</f>
        <v/>
      </c>
      <c r="AL84" s="34" t="str">
        <f>IF(水曜日!AK21=0,"",水曜日!AK21)</f>
        <v/>
      </c>
      <c r="AM84" s="34" t="str">
        <f>IF(水曜日!AL21=0,"",水曜日!AL21)</f>
        <v/>
      </c>
      <c r="AN84" s="34" t="str">
        <f>IF(水曜日!AM21=0,"",水曜日!AM21)</f>
        <v/>
      </c>
      <c r="AO84" s="34" t="str">
        <f>IF(水曜日!AN21=0,"",水曜日!AN21)</f>
        <v/>
      </c>
      <c r="AP84" s="34" t="str">
        <f>IF(水曜日!AO21=0,"",水曜日!AO21)</f>
        <v/>
      </c>
      <c r="AQ84" s="34" t="str">
        <f>IF(水曜日!AP21=0,"",水曜日!AP21)</f>
        <v/>
      </c>
      <c r="AR84" s="34" t="str">
        <f>IF(水曜日!AQ21=0,"",水曜日!AQ21)</f>
        <v/>
      </c>
      <c r="AS84" s="34" t="str">
        <f>IF(水曜日!AR21=0,"",水曜日!AR21)</f>
        <v/>
      </c>
      <c r="AT84" s="30" t="str">
        <f>水曜日!AS21</f>
        <v/>
      </c>
      <c r="AU84" s="34">
        <f>水曜日!AT21</f>
        <v>0</v>
      </c>
      <c r="AV84" s="34">
        <f>水曜日!AU21</f>
        <v>0</v>
      </c>
    </row>
    <row r="85" spans="1:48">
      <c r="A85" s="41">
        <v>83</v>
      </c>
      <c r="B85" s="40">
        <f>水曜日!A22</f>
        <v>19</v>
      </c>
      <c r="C85" s="30" t="str">
        <f>水曜日!B22</f>
        <v/>
      </c>
      <c r="D85" s="40" t="str">
        <f>水曜日!C22</f>
        <v/>
      </c>
      <c r="E85" s="40" t="str">
        <f>水曜日!D22</f>
        <v/>
      </c>
      <c r="F85" s="34">
        <f>水曜日!E22</f>
        <v>0</v>
      </c>
      <c r="G85" s="34" t="str">
        <f>水曜日!F22</f>
        <v/>
      </c>
      <c r="H85" s="34" t="str">
        <f>水曜日!G22</f>
        <v/>
      </c>
      <c r="I85" s="30" t="str">
        <f>水曜日!H22</f>
        <v/>
      </c>
      <c r="J85" s="30" t="str">
        <f>水曜日!I22</f>
        <v/>
      </c>
      <c r="K85" s="34" t="str">
        <f>水曜日!J22</f>
        <v/>
      </c>
      <c r="L85" s="188" t="str">
        <f>水曜日!K22</f>
        <v/>
      </c>
      <c r="M85" s="188" t="str">
        <f>水曜日!L22</f>
        <v/>
      </c>
      <c r="N85" s="34" t="str">
        <f>水曜日!M22</f>
        <v/>
      </c>
      <c r="O85" s="34" t="str">
        <f>水曜日!N22</f>
        <v/>
      </c>
      <c r="P85" s="34" t="str">
        <f>IF(水曜日!O22=0,"",水曜日!O22)</f>
        <v/>
      </c>
      <c r="Q85" s="34" t="str">
        <f>IF(水曜日!P22=0,"",水曜日!P22)</f>
        <v/>
      </c>
      <c r="R85" s="34" t="str">
        <f>IF(水曜日!Q22=0,"",水曜日!Q22)</f>
        <v/>
      </c>
      <c r="S85" s="34" t="str">
        <f>IF(水曜日!R22=0,"",水曜日!R22)</f>
        <v/>
      </c>
      <c r="T85" s="34" t="str">
        <f>IF(水曜日!S22=0,"",水曜日!S22)</f>
        <v/>
      </c>
      <c r="U85" s="34" t="str">
        <f>IF(水曜日!T22=0,"",水曜日!T22)</f>
        <v/>
      </c>
      <c r="V85" s="34" t="str">
        <f>IF(水曜日!U22=0,"",水曜日!U22)</f>
        <v/>
      </c>
      <c r="W85" s="34" t="str">
        <f>IF(水曜日!V22=0,"",水曜日!V22)</f>
        <v/>
      </c>
      <c r="X85" s="34" t="str">
        <f>IF(水曜日!W22=0,"",水曜日!W22)</f>
        <v/>
      </c>
      <c r="Y85" s="34" t="str">
        <f>IF(水曜日!X22=0,"",水曜日!X22)</f>
        <v/>
      </c>
      <c r="Z85" s="34" t="str">
        <f>IF(水曜日!Y22=0,"",水曜日!Y22)</f>
        <v/>
      </c>
      <c r="AA85" s="34" t="str">
        <f>IF(水曜日!Z22=0,"",水曜日!Z22)</f>
        <v/>
      </c>
      <c r="AB85" s="34" t="str">
        <f>IF(水曜日!AA22=0,"",水曜日!AA22)</f>
        <v/>
      </c>
      <c r="AC85" s="34" t="str">
        <f>IF(水曜日!AB22=0,"",水曜日!AB22)</f>
        <v/>
      </c>
      <c r="AD85" s="34" t="str">
        <f>IF(水曜日!AC22=0,"",水曜日!AC22)</f>
        <v/>
      </c>
      <c r="AE85" s="34" t="str">
        <f>IF(水曜日!AD22=0,"",水曜日!AD22)</f>
        <v/>
      </c>
      <c r="AF85" s="34" t="str">
        <f>IF(水曜日!AE22=0,"",水曜日!AE22)</f>
        <v/>
      </c>
      <c r="AG85" s="34" t="str">
        <f>IF(水曜日!AF22=0,"",水曜日!AF22)</f>
        <v/>
      </c>
      <c r="AH85" s="34" t="str">
        <f>IF(水曜日!AG22=0,"",水曜日!AG22)</f>
        <v/>
      </c>
      <c r="AI85" s="34" t="str">
        <f>IF(水曜日!AH22=0,"",水曜日!AH22)</f>
        <v/>
      </c>
      <c r="AJ85" s="34" t="str">
        <f>IF(水曜日!AI22=0,"",水曜日!AI22)</f>
        <v/>
      </c>
      <c r="AK85" s="34" t="str">
        <f>IF(水曜日!AJ22=0,"",水曜日!AJ22)</f>
        <v/>
      </c>
      <c r="AL85" s="34" t="str">
        <f>IF(水曜日!AK22=0,"",水曜日!AK22)</f>
        <v/>
      </c>
      <c r="AM85" s="34" t="str">
        <f>IF(水曜日!AL22=0,"",水曜日!AL22)</f>
        <v/>
      </c>
      <c r="AN85" s="34" t="str">
        <f>IF(水曜日!AM22=0,"",水曜日!AM22)</f>
        <v/>
      </c>
      <c r="AO85" s="34" t="str">
        <f>IF(水曜日!AN22=0,"",水曜日!AN22)</f>
        <v/>
      </c>
      <c r="AP85" s="34" t="str">
        <f>IF(水曜日!AO22=0,"",水曜日!AO22)</f>
        <v/>
      </c>
      <c r="AQ85" s="34" t="str">
        <f>IF(水曜日!AP22=0,"",水曜日!AP22)</f>
        <v/>
      </c>
      <c r="AR85" s="34" t="str">
        <f>IF(水曜日!AQ22=0,"",水曜日!AQ22)</f>
        <v/>
      </c>
      <c r="AS85" s="34" t="str">
        <f>IF(水曜日!AR22=0,"",水曜日!AR22)</f>
        <v/>
      </c>
      <c r="AT85" s="30" t="str">
        <f>水曜日!AS22</f>
        <v/>
      </c>
      <c r="AU85" s="34">
        <f>水曜日!AT22</f>
        <v>0</v>
      </c>
      <c r="AV85" s="34">
        <f>水曜日!AU22</f>
        <v>0</v>
      </c>
    </row>
    <row r="86" spans="1:48">
      <c r="A86" s="41">
        <v>84</v>
      </c>
      <c r="B86" s="40">
        <f>水曜日!A23</f>
        <v>20</v>
      </c>
      <c r="C86" s="30" t="str">
        <f>水曜日!B23</f>
        <v/>
      </c>
      <c r="D86" s="40" t="str">
        <f>水曜日!C23</f>
        <v/>
      </c>
      <c r="E86" s="40" t="str">
        <f>水曜日!D23</f>
        <v/>
      </c>
      <c r="F86" s="34">
        <f>水曜日!E23</f>
        <v>0</v>
      </c>
      <c r="G86" s="34" t="str">
        <f>水曜日!F23</f>
        <v/>
      </c>
      <c r="H86" s="34" t="str">
        <f>水曜日!G23</f>
        <v/>
      </c>
      <c r="I86" s="30" t="str">
        <f>水曜日!H23</f>
        <v/>
      </c>
      <c r="J86" s="30" t="str">
        <f>水曜日!I23</f>
        <v/>
      </c>
      <c r="K86" s="34" t="str">
        <f>水曜日!J23</f>
        <v/>
      </c>
      <c r="L86" s="188" t="str">
        <f>水曜日!K23</f>
        <v/>
      </c>
      <c r="M86" s="188" t="str">
        <f>水曜日!L23</f>
        <v/>
      </c>
      <c r="N86" s="34" t="str">
        <f>水曜日!M23</f>
        <v/>
      </c>
      <c r="O86" s="34" t="str">
        <f>水曜日!N23</f>
        <v/>
      </c>
      <c r="P86" s="34" t="str">
        <f>IF(水曜日!O23=0,"",水曜日!O23)</f>
        <v/>
      </c>
      <c r="Q86" s="34" t="str">
        <f>IF(水曜日!P23=0,"",水曜日!P23)</f>
        <v/>
      </c>
      <c r="R86" s="34" t="str">
        <f>IF(水曜日!Q23=0,"",水曜日!Q23)</f>
        <v/>
      </c>
      <c r="S86" s="34" t="str">
        <f>IF(水曜日!R23=0,"",水曜日!R23)</f>
        <v/>
      </c>
      <c r="T86" s="34" t="str">
        <f>IF(水曜日!S23=0,"",水曜日!S23)</f>
        <v/>
      </c>
      <c r="U86" s="34" t="str">
        <f>IF(水曜日!T23=0,"",水曜日!T23)</f>
        <v/>
      </c>
      <c r="V86" s="34" t="str">
        <f>IF(水曜日!U23=0,"",水曜日!U23)</f>
        <v/>
      </c>
      <c r="W86" s="34" t="str">
        <f>IF(水曜日!V23=0,"",水曜日!V23)</f>
        <v/>
      </c>
      <c r="X86" s="34" t="str">
        <f>IF(水曜日!W23=0,"",水曜日!W23)</f>
        <v/>
      </c>
      <c r="Y86" s="34" t="str">
        <f>IF(水曜日!X23=0,"",水曜日!X23)</f>
        <v/>
      </c>
      <c r="Z86" s="34" t="str">
        <f>IF(水曜日!Y23=0,"",水曜日!Y23)</f>
        <v/>
      </c>
      <c r="AA86" s="34" t="str">
        <f>IF(水曜日!Z23=0,"",水曜日!Z23)</f>
        <v/>
      </c>
      <c r="AB86" s="34" t="str">
        <f>IF(水曜日!AA23=0,"",水曜日!AA23)</f>
        <v/>
      </c>
      <c r="AC86" s="34" t="str">
        <f>IF(水曜日!AB23=0,"",水曜日!AB23)</f>
        <v/>
      </c>
      <c r="AD86" s="34" t="str">
        <f>IF(水曜日!AC23=0,"",水曜日!AC23)</f>
        <v/>
      </c>
      <c r="AE86" s="34" t="str">
        <f>IF(水曜日!AD23=0,"",水曜日!AD23)</f>
        <v/>
      </c>
      <c r="AF86" s="34" t="str">
        <f>IF(水曜日!AE23=0,"",水曜日!AE23)</f>
        <v/>
      </c>
      <c r="AG86" s="34" t="str">
        <f>IF(水曜日!AF23=0,"",水曜日!AF23)</f>
        <v/>
      </c>
      <c r="AH86" s="34" t="str">
        <f>IF(水曜日!AG23=0,"",水曜日!AG23)</f>
        <v/>
      </c>
      <c r="AI86" s="34" t="str">
        <f>IF(水曜日!AH23=0,"",水曜日!AH23)</f>
        <v/>
      </c>
      <c r="AJ86" s="34" t="str">
        <f>IF(水曜日!AI23=0,"",水曜日!AI23)</f>
        <v/>
      </c>
      <c r="AK86" s="34" t="str">
        <f>IF(水曜日!AJ23=0,"",水曜日!AJ23)</f>
        <v/>
      </c>
      <c r="AL86" s="34" t="str">
        <f>IF(水曜日!AK23=0,"",水曜日!AK23)</f>
        <v/>
      </c>
      <c r="AM86" s="34" t="str">
        <f>IF(水曜日!AL23=0,"",水曜日!AL23)</f>
        <v/>
      </c>
      <c r="AN86" s="34" t="str">
        <f>IF(水曜日!AM23=0,"",水曜日!AM23)</f>
        <v/>
      </c>
      <c r="AO86" s="34" t="str">
        <f>IF(水曜日!AN23=0,"",水曜日!AN23)</f>
        <v/>
      </c>
      <c r="AP86" s="34" t="str">
        <f>IF(水曜日!AO23=0,"",水曜日!AO23)</f>
        <v/>
      </c>
      <c r="AQ86" s="34" t="str">
        <f>IF(水曜日!AP23=0,"",水曜日!AP23)</f>
        <v/>
      </c>
      <c r="AR86" s="34" t="str">
        <f>IF(水曜日!AQ23=0,"",水曜日!AQ23)</f>
        <v/>
      </c>
      <c r="AS86" s="34" t="str">
        <f>IF(水曜日!AR23=0,"",水曜日!AR23)</f>
        <v/>
      </c>
      <c r="AT86" s="30" t="str">
        <f>水曜日!AS23</f>
        <v/>
      </c>
      <c r="AU86" s="34">
        <f>水曜日!AT23</f>
        <v>0</v>
      </c>
      <c r="AV86" s="34">
        <f>水曜日!AU23</f>
        <v>0</v>
      </c>
    </row>
    <row r="87" spans="1:48">
      <c r="A87" s="41">
        <v>85</v>
      </c>
      <c r="B87" s="40"/>
      <c r="C87" s="30"/>
      <c r="D87" s="40"/>
      <c r="E87" s="40"/>
      <c r="F87" s="34"/>
      <c r="G87" s="34"/>
      <c r="H87" s="34"/>
      <c r="I87" s="30"/>
      <c r="J87" s="30"/>
      <c r="K87" s="34"/>
      <c r="L87" s="188"/>
      <c r="M87" s="188"/>
      <c r="N87" s="34"/>
      <c r="O87" s="34"/>
      <c r="P87" s="34" t="str">
        <f>IF(水曜日!O24=0,"",水曜日!O24)</f>
        <v/>
      </c>
      <c r="Q87" s="34" t="str">
        <f>IF(水曜日!P24=0,"",水曜日!P24)</f>
        <v/>
      </c>
      <c r="R87" s="34" t="str">
        <f>IF(水曜日!Q24=0,"",水曜日!Q24)</f>
        <v/>
      </c>
      <c r="S87" s="34" t="str">
        <f>IF(水曜日!R24=0,"",水曜日!R24)</f>
        <v/>
      </c>
      <c r="T87" s="34" t="str">
        <f>IF(水曜日!S24=0,"",水曜日!S24)</f>
        <v/>
      </c>
      <c r="U87" s="34" t="str">
        <f>IF(水曜日!T24=0,"",水曜日!T24)</f>
        <v/>
      </c>
      <c r="V87" s="34" t="str">
        <f>IF(水曜日!U24=0,"",水曜日!U24)</f>
        <v/>
      </c>
      <c r="W87" s="34" t="str">
        <f>IF(水曜日!V24=0,"",水曜日!V24)</f>
        <v/>
      </c>
      <c r="X87" s="34" t="str">
        <f>IF(水曜日!W24=0,"",水曜日!W24)</f>
        <v/>
      </c>
      <c r="Y87" s="34" t="str">
        <f>IF(水曜日!X24=0,"",水曜日!X24)</f>
        <v/>
      </c>
      <c r="Z87" s="34" t="str">
        <f>IF(水曜日!Y24=0,"",水曜日!Y24)</f>
        <v/>
      </c>
      <c r="AA87" s="34" t="str">
        <f>IF(水曜日!Z24=0,"",水曜日!Z24)</f>
        <v/>
      </c>
      <c r="AB87" s="34" t="str">
        <f>IF(水曜日!AA24=0,"",水曜日!AA24)</f>
        <v/>
      </c>
      <c r="AC87" s="34" t="str">
        <f>IF(水曜日!AB24=0,"",水曜日!AB24)</f>
        <v/>
      </c>
      <c r="AD87" s="34" t="str">
        <f>IF(水曜日!AC24=0,"",水曜日!AC24)</f>
        <v/>
      </c>
      <c r="AE87" s="34" t="str">
        <f>IF(水曜日!AD24=0,"",水曜日!AD24)</f>
        <v/>
      </c>
      <c r="AF87" s="34" t="str">
        <f>IF(水曜日!AE24=0,"",水曜日!AE24)</f>
        <v/>
      </c>
      <c r="AG87" s="34" t="str">
        <f>IF(水曜日!AF24=0,"",水曜日!AF24)</f>
        <v/>
      </c>
      <c r="AH87" s="34" t="str">
        <f>IF(水曜日!AG24=0,"",水曜日!AG24)</f>
        <v/>
      </c>
      <c r="AI87" s="34" t="str">
        <f>IF(水曜日!AH24=0,"",水曜日!AH24)</f>
        <v/>
      </c>
      <c r="AJ87" s="34" t="str">
        <f>IF(水曜日!AI24=0,"",水曜日!AI24)</f>
        <v/>
      </c>
      <c r="AK87" s="34" t="str">
        <f>IF(水曜日!AJ24=0,"",水曜日!AJ24)</f>
        <v/>
      </c>
      <c r="AL87" s="34" t="str">
        <f>IF(水曜日!AK24=0,"",水曜日!AK24)</f>
        <v/>
      </c>
      <c r="AM87" s="34" t="str">
        <f>IF(水曜日!AL24=0,"",水曜日!AL24)</f>
        <v/>
      </c>
      <c r="AN87" s="34" t="str">
        <f>IF(水曜日!AM24=0,"",水曜日!AM24)</f>
        <v/>
      </c>
      <c r="AO87" s="34" t="str">
        <f>IF(水曜日!AN24=0,"",水曜日!AN24)</f>
        <v/>
      </c>
      <c r="AP87" s="34" t="str">
        <f>IF(水曜日!AO24=0,"",水曜日!AO24)</f>
        <v/>
      </c>
      <c r="AQ87" s="34" t="str">
        <f>IF(水曜日!AP24=0,"",水曜日!AP24)</f>
        <v/>
      </c>
      <c r="AR87" s="34" t="str">
        <f>IF(水曜日!AQ24=0,"",水曜日!AQ24)</f>
        <v/>
      </c>
      <c r="AS87" s="34" t="str">
        <f>IF(水曜日!AR24=0,"",水曜日!AR24)</f>
        <v/>
      </c>
      <c r="AT87" s="30"/>
      <c r="AU87" s="34"/>
      <c r="AV87" s="34"/>
    </row>
    <row r="88" spans="1:48">
      <c r="A88" s="41">
        <v>86</v>
      </c>
      <c r="B88" s="40"/>
      <c r="C88" s="30"/>
      <c r="D88" s="40"/>
      <c r="E88" s="40"/>
      <c r="F88" s="34"/>
      <c r="G88" s="34"/>
      <c r="H88" s="34"/>
      <c r="I88" s="30"/>
      <c r="J88" s="30"/>
      <c r="K88" s="34"/>
      <c r="L88" s="188"/>
      <c r="M88" s="188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0"/>
      <c r="AU88" s="34"/>
      <c r="AV88" s="34"/>
    </row>
    <row r="89" spans="1:48">
      <c r="A89" s="41">
        <v>87</v>
      </c>
      <c r="B89" s="40">
        <f>水曜日!A26</f>
        <v>0</v>
      </c>
      <c r="C89" s="30" t="str">
        <f>水曜日!B26</f>
        <v/>
      </c>
      <c r="D89" s="40" t="str">
        <f>水曜日!C26</f>
        <v/>
      </c>
      <c r="E89" s="40" t="str">
        <f>水曜日!D26</f>
        <v/>
      </c>
      <c r="F89" s="34" t="str">
        <f>水曜日!E26</f>
        <v/>
      </c>
      <c r="G89" s="34" t="str">
        <f>水曜日!F26</f>
        <v/>
      </c>
      <c r="H89" s="34" t="str">
        <f>水曜日!G26</f>
        <v/>
      </c>
      <c r="I89" s="30" t="str">
        <f>水曜日!H26</f>
        <v/>
      </c>
      <c r="J89" s="30" t="str">
        <f>水曜日!I26</f>
        <v/>
      </c>
      <c r="K89" s="34">
        <f>水曜日!J26</f>
        <v>0</v>
      </c>
      <c r="L89" s="188" t="str">
        <f>水曜日!K26</f>
        <v/>
      </c>
      <c r="M89" s="188">
        <f>水曜日!L26</f>
        <v>0</v>
      </c>
      <c r="N89" s="34" t="str">
        <f>水曜日!M26</f>
        <v/>
      </c>
      <c r="O89" s="34" t="str">
        <f>水曜日!N26</f>
        <v/>
      </c>
      <c r="P89" s="34" t="str">
        <f>IF(水曜日!O26=0,"",水曜日!O26)</f>
        <v/>
      </c>
      <c r="Q89" s="34" t="str">
        <f>IF(水曜日!P26=0,"",水曜日!P26)</f>
        <v/>
      </c>
      <c r="R89" s="34" t="str">
        <f>IF(水曜日!Q26=0,"",水曜日!Q26)</f>
        <v/>
      </c>
      <c r="S89" s="34" t="str">
        <f>IF(水曜日!R26=0,"",水曜日!R26)</f>
        <v/>
      </c>
      <c r="T89" s="34" t="str">
        <f>IF(水曜日!S26=0,"",水曜日!S26)</f>
        <v/>
      </c>
      <c r="U89" s="34" t="str">
        <f>IF(水曜日!T26=0,"",水曜日!T26)</f>
        <v/>
      </c>
      <c r="V89" s="34" t="str">
        <f>IF(水曜日!U26=0,"",水曜日!U26)</f>
        <v/>
      </c>
      <c r="W89" s="34" t="str">
        <f>IF(水曜日!V26=0,"",水曜日!V26)</f>
        <v/>
      </c>
      <c r="X89" s="34" t="str">
        <f>IF(水曜日!W26=0,"",水曜日!W26)</f>
        <v/>
      </c>
      <c r="Y89" s="34" t="str">
        <f>IF(水曜日!X26=0,"",水曜日!X26)</f>
        <v/>
      </c>
      <c r="Z89" s="34" t="str">
        <f>IF(水曜日!Y26=0,"",水曜日!Y26)</f>
        <v/>
      </c>
      <c r="AA89" s="34" t="str">
        <f>IF(水曜日!Z26=0,"",水曜日!Z26)</f>
        <v/>
      </c>
      <c r="AB89" s="34" t="str">
        <f>IF(水曜日!AA26=0,"",水曜日!AA26)</f>
        <v/>
      </c>
      <c r="AC89" s="34" t="str">
        <f>IF(水曜日!AB26=0,"",水曜日!AB26)</f>
        <v/>
      </c>
      <c r="AD89" s="34" t="str">
        <f>IF(水曜日!AC26=0,"",水曜日!AC26)</f>
        <v/>
      </c>
      <c r="AE89" s="34" t="str">
        <f>IF(水曜日!AD26=0,"",水曜日!AD26)</f>
        <v/>
      </c>
      <c r="AF89" s="34" t="str">
        <f>IF(水曜日!AE26=0,"",水曜日!AE26)</f>
        <v/>
      </c>
      <c r="AG89" s="34" t="str">
        <f>IF(水曜日!AF26=0,"",水曜日!AF26)</f>
        <v/>
      </c>
      <c r="AH89" s="34" t="str">
        <f>IF(水曜日!AG26=0,"",水曜日!AG26)</f>
        <v/>
      </c>
      <c r="AI89" s="34" t="str">
        <f>IF(水曜日!AH26=0,"",水曜日!AH26)</f>
        <v/>
      </c>
      <c r="AJ89" s="34" t="str">
        <f>IF(水曜日!AI26=0,"",水曜日!AI26)</f>
        <v/>
      </c>
      <c r="AK89" s="34" t="str">
        <f>IF(水曜日!AJ26=0,"",水曜日!AJ26)</f>
        <v/>
      </c>
      <c r="AL89" s="34" t="str">
        <f>IF(水曜日!AK26=0,"",水曜日!AK26)</f>
        <v/>
      </c>
      <c r="AM89" s="34" t="str">
        <f>IF(水曜日!AL26=0,"",水曜日!AL26)</f>
        <v/>
      </c>
      <c r="AN89" s="34" t="str">
        <f>IF(水曜日!AM26=0,"",水曜日!AM26)</f>
        <v/>
      </c>
      <c r="AO89" s="34" t="str">
        <f>IF(水曜日!AN26=0,"",水曜日!AN26)</f>
        <v/>
      </c>
      <c r="AP89" s="34" t="str">
        <f>IF(水曜日!AO26=0,"",水曜日!AO26)</f>
        <v/>
      </c>
      <c r="AQ89" s="34" t="str">
        <f>IF(水曜日!AP26=0,"",水曜日!AP26)</f>
        <v/>
      </c>
      <c r="AR89" s="34" t="str">
        <f>IF(水曜日!AQ26=0,"",水曜日!AQ26)</f>
        <v/>
      </c>
      <c r="AS89" s="34" t="str">
        <f>IF(水曜日!AR26=0,"",水曜日!AR26)</f>
        <v/>
      </c>
      <c r="AT89" s="30" t="str">
        <f>水曜日!AS26</f>
        <v/>
      </c>
      <c r="AU89" s="34">
        <f>水曜日!AT26</f>
        <v>0</v>
      </c>
      <c r="AV89" s="34">
        <f>水曜日!AU26</f>
        <v>0</v>
      </c>
    </row>
    <row r="90" spans="1:48">
      <c r="A90" s="41">
        <v>88</v>
      </c>
      <c r="B90" s="40">
        <f>水曜日!A27</f>
        <v>0</v>
      </c>
      <c r="C90" s="30" t="str">
        <f>水曜日!B27</f>
        <v/>
      </c>
      <c r="D90" s="40" t="str">
        <f>水曜日!C27</f>
        <v/>
      </c>
      <c r="E90" s="40" t="str">
        <f>水曜日!D27</f>
        <v/>
      </c>
      <c r="F90" s="34" t="str">
        <f>水曜日!E27</f>
        <v/>
      </c>
      <c r="G90" s="34" t="str">
        <f>水曜日!F27</f>
        <v/>
      </c>
      <c r="H90" s="34" t="str">
        <f>水曜日!G27</f>
        <v/>
      </c>
      <c r="I90" s="30" t="str">
        <f>水曜日!H27</f>
        <v/>
      </c>
      <c r="J90" s="30" t="str">
        <f>水曜日!I27</f>
        <v/>
      </c>
      <c r="K90" s="34">
        <f>水曜日!J27</f>
        <v>0</v>
      </c>
      <c r="L90" s="188" t="str">
        <f>水曜日!K27</f>
        <v/>
      </c>
      <c r="M90" s="188">
        <f>水曜日!L27</f>
        <v>0</v>
      </c>
      <c r="N90" s="34" t="str">
        <f>水曜日!M27</f>
        <v/>
      </c>
      <c r="O90" s="34" t="str">
        <f>水曜日!N27</f>
        <v/>
      </c>
      <c r="P90" s="34" t="str">
        <f>IF(水曜日!O27=0,"",水曜日!O27)</f>
        <v/>
      </c>
      <c r="Q90" s="34" t="str">
        <f>IF(水曜日!P27=0,"",水曜日!P27)</f>
        <v/>
      </c>
      <c r="R90" s="34" t="str">
        <f>IF(水曜日!Q27=0,"",水曜日!Q27)</f>
        <v/>
      </c>
      <c r="S90" s="34" t="str">
        <f>IF(水曜日!R27=0,"",水曜日!R27)</f>
        <v/>
      </c>
      <c r="T90" s="34" t="str">
        <f>IF(水曜日!S27=0,"",水曜日!S27)</f>
        <v/>
      </c>
      <c r="U90" s="34" t="str">
        <f>IF(水曜日!T27=0,"",水曜日!T27)</f>
        <v/>
      </c>
      <c r="V90" s="34" t="str">
        <f>IF(水曜日!U27=0,"",水曜日!U27)</f>
        <v/>
      </c>
      <c r="W90" s="34" t="str">
        <f>IF(水曜日!V27=0,"",水曜日!V27)</f>
        <v/>
      </c>
      <c r="X90" s="34" t="str">
        <f>IF(水曜日!W27=0,"",水曜日!W27)</f>
        <v/>
      </c>
      <c r="Y90" s="34" t="str">
        <f>IF(水曜日!X27=0,"",水曜日!X27)</f>
        <v/>
      </c>
      <c r="Z90" s="34" t="str">
        <f>IF(水曜日!Y27=0,"",水曜日!Y27)</f>
        <v/>
      </c>
      <c r="AA90" s="34" t="str">
        <f>IF(水曜日!Z27=0,"",水曜日!Z27)</f>
        <v/>
      </c>
      <c r="AB90" s="34" t="str">
        <f>IF(水曜日!AA27=0,"",水曜日!AA27)</f>
        <v/>
      </c>
      <c r="AC90" s="34" t="str">
        <f>IF(水曜日!AB27=0,"",水曜日!AB27)</f>
        <v/>
      </c>
      <c r="AD90" s="34" t="str">
        <f>IF(水曜日!AC27=0,"",水曜日!AC27)</f>
        <v/>
      </c>
      <c r="AE90" s="34" t="str">
        <f>IF(水曜日!AD27=0,"",水曜日!AD27)</f>
        <v/>
      </c>
      <c r="AF90" s="34" t="str">
        <f>IF(水曜日!AE27=0,"",水曜日!AE27)</f>
        <v/>
      </c>
      <c r="AG90" s="34" t="str">
        <f>IF(水曜日!AF27=0,"",水曜日!AF27)</f>
        <v/>
      </c>
      <c r="AH90" s="34" t="str">
        <f>IF(水曜日!AG27=0,"",水曜日!AG27)</f>
        <v/>
      </c>
      <c r="AI90" s="34" t="str">
        <f>IF(水曜日!AH27=0,"",水曜日!AH27)</f>
        <v/>
      </c>
      <c r="AJ90" s="34" t="str">
        <f>IF(水曜日!AI27=0,"",水曜日!AI27)</f>
        <v/>
      </c>
      <c r="AK90" s="34" t="str">
        <f>IF(水曜日!AJ27=0,"",水曜日!AJ27)</f>
        <v/>
      </c>
      <c r="AL90" s="34" t="str">
        <f>IF(水曜日!AK27=0,"",水曜日!AK27)</f>
        <v/>
      </c>
      <c r="AM90" s="34" t="str">
        <f>IF(水曜日!AL27=0,"",水曜日!AL27)</f>
        <v/>
      </c>
      <c r="AN90" s="34" t="str">
        <f>IF(水曜日!AM27=0,"",水曜日!AM27)</f>
        <v/>
      </c>
      <c r="AO90" s="34" t="str">
        <f>IF(水曜日!AN27=0,"",水曜日!AN27)</f>
        <v/>
      </c>
      <c r="AP90" s="34" t="str">
        <f>IF(水曜日!AO27=0,"",水曜日!AO27)</f>
        <v/>
      </c>
      <c r="AQ90" s="34" t="str">
        <f>IF(水曜日!AP27=0,"",水曜日!AP27)</f>
        <v/>
      </c>
      <c r="AR90" s="34" t="str">
        <f>IF(水曜日!AQ27=0,"",水曜日!AQ27)</f>
        <v/>
      </c>
      <c r="AS90" s="34" t="str">
        <f>IF(水曜日!AR27=0,"",水曜日!AR27)</f>
        <v/>
      </c>
      <c r="AT90" s="30" t="str">
        <f>水曜日!AS27</f>
        <v/>
      </c>
      <c r="AU90" s="34">
        <f>水曜日!AT27</f>
        <v>0</v>
      </c>
      <c r="AV90" s="34">
        <f>水曜日!AU27</f>
        <v>0</v>
      </c>
    </row>
    <row r="91" spans="1:48">
      <c r="A91" s="41">
        <v>89</v>
      </c>
      <c r="B91" s="40">
        <f>水曜日!A28</f>
        <v>0</v>
      </c>
      <c r="C91" s="30" t="str">
        <f>水曜日!B28</f>
        <v/>
      </c>
      <c r="D91" s="40" t="str">
        <f>水曜日!C28</f>
        <v/>
      </c>
      <c r="E91" s="40" t="str">
        <f>水曜日!D28</f>
        <v/>
      </c>
      <c r="F91" s="34" t="str">
        <f>水曜日!E28</f>
        <v/>
      </c>
      <c r="G91" s="34" t="str">
        <f>水曜日!F28</f>
        <v/>
      </c>
      <c r="H91" s="34" t="str">
        <f>水曜日!G28</f>
        <v/>
      </c>
      <c r="I91" s="30" t="str">
        <f>水曜日!H28</f>
        <v/>
      </c>
      <c r="J91" s="30" t="str">
        <f>水曜日!I28</f>
        <v/>
      </c>
      <c r="K91" s="34">
        <f>水曜日!J28</f>
        <v>0</v>
      </c>
      <c r="L91" s="188" t="str">
        <f>水曜日!K28</f>
        <v/>
      </c>
      <c r="M91" s="188">
        <f>水曜日!L28</f>
        <v>0</v>
      </c>
      <c r="N91" s="34" t="str">
        <f>水曜日!M28</f>
        <v/>
      </c>
      <c r="O91" s="34" t="str">
        <f>水曜日!N28</f>
        <v/>
      </c>
      <c r="P91" s="34" t="str">
        <f>IF(水曜日!O28=0,"",水曜日!O28)</f>
        <v/>
      </c>
      <c r="Q91" s="34" t="str">
        <f>IF(水曜日!P28=0,"",水曜日!P28)</f>
        <v/>
      </c>
      <c r="R91" s="34" t="str">
        <f>IF(水曜日!Q28=0,"",水曜日!Q28)</f>
        <v/>
      </c>
      <c r="S91" s="34" t="str">
        <f>IF(水曜日!R28=0,"",水曜日!R28)</f>
        <v/>
      </c>
      <c r="T91" s="34" t="str">
        <f>IF(水曜日!S28=0,"",水曜日!S28)</f>
        <v/>
      </c>
      <c r="U91" s="34" t="str">
        <f>IF(水曜日!T28=0,"",水曜日!T28)</f>
        <v/>
      </c>
      <c r="V91" s="34" t="str">
        <f>IF(水曜日!U28=0,"",水曜日!U28)</f>
        <v/>
      </c>
      <c r="W91" s="34" t="str">
        <f>IF(水曜日!V28=0,"",水曜日!V28)</f>
        <v/>
      </c>
      <c r="X91" s="34" t="str">
        <f>IF(水曜日!W28=0,"",水曜日!W28)</f>
        <v/>
      </c>
      <c r="Y91" s="34" t="str">
        <f>IF(水曜日!X28=0,"",水曜日!X28)</f>
        <v/>
      </c>
      <c r="Z91" s="34" t="str">
        <f>IF(水曜日!Y28=0,"",水曜日!Y28)</f>
        <v/>
      </c>
      <c r="AA91" s="34" t="str">
        <f>IF(水曜日!Z28=0,"",水曜日!Z28)</f>
        <v/>
      </c>
      <c r="AB91" s="34" t="str">
        <f>IF(水曜日!AA28=0,"",水曜日!AA28)</f>
        <v/>
      </c>
      <c r="AC91" s="34" t="str">
        <f>IF(水曜日!AB28=0,"",水曜日!AB28)</f>
        <v/>
      </c>
      <c r="AD91" s="34" t="str">
        <f>IF(水曜日!AC28=0,"",水曜日!AC28)</f>
        <v/>
      </c>
      <c r="AE91" s="34" t="str">
        <f>IF(水曜日!AD28=0,"",水曜日!AD28)</f>
        <v/>
      </c>
      <c r="AF91" s="34" t="str">
        <f>IF(水曜日!AE28=0,"",水曜日!AE28)</f>
        <v/>
      </c>
      <c r="AG91" s="34" t="str">
        <f>IF(水曜日!AF28=0,"",水曜日!AF28)</f>
        <v/>
      </c>
      <c r="AH91" s="34" t="str">
        <f>IF(水曜日!AG28=0,"",水曜日!AG28)</f>
        <v/>
      </c>
      <c r="AI91" s="34" t="str">
        <f>IF(水曜日!AH28=0,"",水曜日!AH28)</f>
        <v/>
      </c>
      <c r="AJ91" s="34" t="str">
        <f>IF(水曜日!AI28=0,"",水曜日!AI28)</f>
        <v/>
      </c>
      <c r="AK91" s="34" t="str">
        <f>IF(水曜日!AJ28=0,"",水曜日!AJ28)</f>
        <v/>
      </c>
      <c r="AL91" s="34" t="str">
        <f>IF(水曜日!AK28=0,"",水曜日!AK28)</f>
        <v/>
      </c>
      <c r="AM91" s="34" t="str">
        <f>IF(水曜日!AL28=0,"",水曜日!AL28)</f>
        <v/>
      </c>
      <c r="AN91" s="34" t="str">
        <f>IF(水曜日!AM28=0,"",水曜日!AM28)</f>
        <v/>
      </c>
      <c r="AO91" s="34" t="str">
        <f>IF(水曜日!AN28=0,"",水曜日!AN28)</f>
        <v/>
      </c>
      <c r="AP91" s="34" t="str">
        <f>IF(水曜日!AO28=0,"",水曜日!AO28)</f>
        <v/>
      </c>
      <c r="AQ91" s="34" t="str">
        <f>IF(水曜日!AP28=0,"",水曜日!AP28)</f>
        <v/>
      </c>
      <c r="AR91" s="34" t="str">
        <f>IF(水曜日!AQ28=0,"",水曜日!AQ28)</f>
        <v/>
      </c>
      <c r="AS91" s="34" t="str">
        <f>IF(水曜日!AR28=0,"",水曜日!AR28)</f>
        <v/>
      </c>
      <c r="AT91" s="30" t="str">
        <f>水曜日!AS28</f>
        <v/>
      </c>
      <c r="AU91" s="34">
        <f>水曜日!AT28</f>
        <v>0</v>
      </c>
      <c r="AV91" s="34">
        <f>水曜日!AU28</f>
        <v>0</v>
      </c>
    </row>
    <row r="92" spans="1:48">
      <c r="A92" s="41">
        <v>90</v>
      </c>
      <c r="B92" s="40">
        <f>水曜日!A29</f>
        <v>0</v>
      </c>
      <c r="C92" s="30" t="str">
        <f>水曜日!B29</f>
        <v/>
      </c>
      <c r="D92" s="40" t="str">
        <f>水曜日!C29</f>
        <v/>
      </c>
      <c r="E92" s="40" t="str">
        <f>水曜日!D29</f>
        <v/>
      </c>
      <c r="F92" s="34" t="str">
        <f>水曜日!E29</f>
        <v/>
      </c>
      <c r="G92" s="34" t="str">
        <f>水曜日!F29</f>
        <v/>
      </c>
      <c r="H92" s="34" t="str">
        <f>水曜日!G29</f>
        <v/>
      </c>
      <c r="I92" s="30" t="str">
        <f>水曜日!H29</f>
        <v/>
      </c>
      <c r="J92" s="30" t="str">
        <f>水曜日!I29</f>
        <v/>
      </c>
      <c r="K92" s="34">
        <f>水曜日!J29</f>
        <v>0</v>
      </c>
      <c r="L92" s="188" t="str">
        <f>水曜日!K29</f>
        <v/>
      </c>
      <c r="M92" s="188">
        <f>水曜日!L29</f>
        <v>0</v>
      </c>
      <c r="N92" s="34" t="str">
        <f>水曜日!M29</f>
        <v/>
      </c>
      <c r="O92" s="34" t="str">
        <f>水曜日!N29</f>
        <v/>
      </c>
      <c r="P92" s="34" t="str">
        <f>IF(水曜日!O29=0,"",水曜日!O29)</f>
        <v/>
      </c>
      <c r="Q92" s="34" t="str">
        <f>IF(水曜日!P29=0,"",水曜日!P29)</f>
        <v/>
      </c>
      <c r="R92" s="34" t="str">
        <f>IF(水曜日!Q29=0,"",水曜日!Q29)</f>
        <v/>
      </c>
      <c r="S92" s="34" t="str">
        <f>IF(水曜日!R29=0,"",水曜日!R29)</f>
        <v/>
      </c>
      <c r="T92" s="34" t="str">
        <f>IF(水曜日!S29=0,"",水曜日!S29)</f>
        <v/>
      </c>
      <c r="U92" s="34" t="str">
        <f>IF(水曜日!T29=0,"",水曜日!T29)</f>
        <v/>
      </c>
      <c r="V92" s="34" t="str">
        <f>IF(水曜日!U29=0,"",水曜日!U29)</f>
        <v/>
      </c>
      <c r="W92" s="34" t="str">
        <f>IF(水曜日!V29=0,"",水曜日!V29)</f>
        <v/>
      </c>
      <c r="X92" s="34" t="str">
        <f>IF(水曜日!W29=0,"",水曜日!W29)</f>
        <v/>
      </c>
      <c r="Y92" s="34" t="str">
        <f>IF(水曜日!X29=0,"",水曜日!X29)</f>
        <v/>
      </c>
      <c r="Z92" s="34" t="str">
        <f>IF(水曜日!Y29=0,"",水曜日!Y29)</f>
        <v/>
      </c>
      <c r="AA92" s="34" t="str">
        <f>IF(水曜日!Z29=0,"",水曜日!Z29)</f>
        <v/>
      </c>
      <c r="AB92" s="34" t="str">
        <f>IF(水曜日!AA29=0,"",水曜日!AA29)</f>
        <v/>
      </c>
      <c r="AC92" s="34" t="str">
        <f>IF(水曜日!AB29=0,"",水曜日!AB29)</f>
        <v/>
      </c>
      <c r="AD92" s="34" t="str">
        <f>IF(水曜日!AC29=0,"",水曜日!AC29)</f>
        <v/>
      </c>
      <c r="AE92" s="34" t="str">
        <f>IF(水曜日!AD29=0,"",水曜日!AD29)</f>
        <v/>
      </c>
      <c r="AF92" s="34" t="str">
        <f>IF(水曜日!AE29=0,"",水曜日!AE29)</f>
        <v/>
      </c>
      <c r="AG92" s="34" t="str">
        <f>IF(水曜日!AF29=0,"",水曜日!AF29)</f>
        <v/>
      </c>
      <c r="AH92" s="34" t="str">
        <f>IF(水曜日!AG29=0,"",水曜日!AG29)</f>
        <v/>
      </c>
      <c r="AI92" s="34" t="str">
        <f>IF(水曜日!AH29=0,"",水曜日!AH29)</f>
        <v/>
      </c>
      <c r="AJ92" s="34" t="str">
        <f>IF(水曜日!AI29=0,"",水曜日!AI29)</f>
        <v/>
      </c>
      <c r="AK92" s="34" t="str">
        <f>IF(水曜日!AJ29=0,"",水曜日!AJ29)</f>
        <v/>
      </c>
      <c r="AL92" s="34" t="str">
        <f>IF(水曜日!AK29=0,"",水曜日!AK29)</f>
        <v/>
      </c>
      <c r="AM92" s="34" t="str">
        <f>IF(水曜日!AL29=0,"",水曜日!AL29)</f>
        <v/>
      </c>
      <c r="AN92" s="34" t="str">
        <f>IF(水曜日!AM29=0,"",水曜日!AM29)</f>
        <v/>
      </c>
      <c r="AO92" s="34" t="str">
        <f>IF(水曜日!AN29=0,"",水曜日!AN29)</f>
        <v/>
      </c>
      <c r="AP92" s="34" t="str">
        <f>IF(水曜日!AO29=0,"",水曜日!AO29)</f>
        <v/>
      </c>
      <c r="AQ92" s="34" t="str">
        <f>IF(水曜日!AP29=0,"",水曜日!AP29)</f>
        <v/>
      </c>
      <c r="AR92" s="34" t="str">
        <f>IF(水曜日!AQ29=0,"",水曜日!AQ29)</f>
        <v/>
      </c>
      <c r="AS92" s="34" t="str">
        <f>IF(水曜日!AR29=0,"",水曜日!AR29)</f>
        <v/>
      </c>
      <c r="AT92" s="30" t="str">
        <f>水曜日!AS29</f>
        <v/>
      </c>
      <c r="AU92" s="34">
        <f>水曜日!AT29</f>
        <v>0</v>
      </c>
      <c r="AV92" s="34">
        <f>水曜日!AU29</f>
        <v>0</v>
      </c>
    </row>
    <row r="93" spans="1:48">
      <c r="A93" s="41">
        <v>91</v>
      </c>
      <c r="B93" s="40">
        <f>水曜日!A30</f>
        <v>0</v>
      </c>
      <c r="C93" s="30" t="str">
        <f>水曜日!B30</f>
        <v/>
      </c>
      <c r="D93" s="40" t="str">
        <f>水曜日!C30</f>
        <v/>
      </c>
      <c r="E93" s="40" t="str">
        <f>水曜日!D30</f>
        <v/>
      </c>
      <c r="F93" s="34" t="str">
        <f>水曜日!E30</f>
        <v/>
      </c>
      <c r="G93" s="34" t="str">
        <f>水曜日!F30</f>
        <v/>
      </c>
      <c r="H93" s="34" t="str">
        <f>水曜日!G30</f>
        <v/>
      </c>
      <c r="I93" s="30" t="str">
        <f>水曜日!H30</f>
        <v/>
      </c>
      <c r="J93" s="30" t="str">
        <f>水曜日!I30</f>
        <v/>
      </c>
      <c r="K93" s="34">
        <f>水曜日!J30</f>
        <v>0</v>
      </c>
      <c r="L93" s="188" t="str">
        <f>水曜日!K30</f>
        <v/>
      </c>
      <c r="M93" s="188">
        <f>水曜日!L30</f>
        <v>0</v>
      </c>
      <c r="N93" s="34" t="str">
        <f>水曜日!M30</f>
        <v/>
      </c>
      <c r="O93" s="34" t="str">
        <f>水曜日!N30</f>
        <v/>
      </c>
      <c r="P93" s="34" t="str">
        <f>IF(水曜日!O30=0,"",水曜日!O30)</f>
        <v/>
      </c>
      <c r="Q93" s="34" t="str">
        <f>IF(水曜日!P30=0,"",水曜日!P30)</f>
        <v/>
      </c>
      <c r="R93" s="34" t="str">
        <f>IF(水曜日!Q30=0,"",水曜日!Q30)</f>
        <v/>
      </c>
      <c r="S93" s="34" t="str">
        <f>IF(水曜日!R30=0,"",水曜日!R30)</f>
        <v/>
      </c>
      <c r="T93" s="34" t="str">
        <f>IF(水曜日!S30=0,"",水曜日!S30)</f>
        <v/>
      </c>
      <c r="U93" s="34" t="str">
        <f>IF(水曜日!T30=0,"",水曜日!T30)</f>
        <v/>
      </c>
      <c r="V93" s="34" t="str">
        <f>IF(水曜日!U30=0,"",水曜日!U30)</f>
        <v/>
      </c>
      <c r="W93" s="34" t="str">
        <f>IF(水曜日!V30=0,"",水曜日!V30)</f>
        <v/>
      </c>
      <c r="X93" s="34" t="str">
        <f>IF(水曜日!W30=0,"",水曜日!W30)</f>
        <v/>
      </c>
      <c r="Y93" s="34" t="str">
        <f>IF(水曜日!X30=0,"",水曜日!X30)</f>
        <v/>
      </c>
      <c r="Z93" s="34" t="str">
        <f>IF(水曜日!Y30=0,"",水曜日!Y30)</f>
        <v/>
      </c>
      <c r="AA93" s="34" t="str">
        <f>IF(水曜日!Z30=0,"",水曜日!Z30)</f>
        <v/>
      </c>
      <c r="AB93" s="34" t="str">
        <f>IF(水曜日!AA30=0,"",水曜日!AA30)</f>
        <v/>
      </c>
      <c r="AC93" s="34" t="str">
        <f>IF(水曜日!AB30=0,"",水曜日!AB30)</f>
        <v/>
      </c>
      <c r="AD93" s="34" t="str">
        <f>IF(水曜日!AC30=0,"",水曜日!AC30)</f>
        <v/>
      </c>
      <c r="AE93" s="34" t="str">
        <f>IF(水曜日!AD30=0,"",水曜日!AD30)</f>
        <v/>
      </c>
      <c r="AF93" s="34" t="str">
        <f>IF(水曜日!AE30=0,"",水曜日!AE30)</f>
        <v/>
      </c>
      <c r="AG93" s="34" t="str">
        <f>IF(水曜日!AF30=0,"",水曜日!AF30)</f>
        <v/>
      </c>
      <c r="AH93" s="34" t="str">
        <f>IF(水曜日!AG30=0,"",水曜日!AG30)</f>
        <v/>
      </c>
      <c r="AI93" s="34" t="str">
        <f>IF(水曜日!AH30=0,"",水曜日!AH30)</f>
        <v/>
      </c>
      <c r="AJ93" s="34" t="str">
        <f>IF(水曜日!AI30=0,"",水曜日!AI30)</f>
        <v/>
      </c>
      <c r="AK93" s="34" t="str">
        <f>IF(水曜日!AJ30=0,"",水曜日!AJ30)</f>
        <v/>
      </c>
      <c r="AL93" s="34" t="str">
        <f>IF(水曜日!AK30=0,"",水曜日!AK30)</f>
        <v/>
      </c>
      <c r="AM93" s="34" t="str">
        <f>IF(水曜日!AL30=0,"",水曜日!AL30)</f>
        <v/>
      </c>
      <c r="AN93" s="34" t="str">
        <f>IF(水曜日!AM30=0,"",水曜日!AM30)</f>
        <v/>
      </c>
      <c r="AO93" s="34" t="str">
        <f>IF(水曜日!AN30=0,"",水曜日!AN30)</f>
        <v/>
      </c>
      <c r="AP93" s="34" t="str">
        <f>IF(水曜日!AO30=0,"",水曜日!AO30)</f>
        <v/>
      </c>
      <c r="AQ93" s="34" t="str">
        <f>IF(水曜日!AP30=0,"",水曜日!AP30)</f>
        <v/>
      </c>
      <c r="AR93" s="34" t="str">
        <f>IF(水曜日!AQ30=0,"",水曜日!AQ30)</f>
        <v/>
      </c>
      <c r="AS93" s="34" t="str">
        <f>IF(水曜日!AR30=0,"",水曜日!AR30)</f>
        <v/>
      </c>
      <c r="AT93" s="30" t="str">
        <f>水曜日!AS30</f>
        <v/>
      </c>
      <c r="AU93" s="34">
        <f>水曜日!AT30</f>
        <v>0</v>
      </c>
      <c r="AV93" s="34">
        <f>水曜日!AU30</f>
        <v>0</v>
      </c>
    </row>
    <row r="94" spans="1:48">
      <c r="A94" s="41">
        <v>92</v>
      </c>
      <c r="B94" s="40">
        <f>水曜日!A31</f>
        <v>0</v>
      </c>
      <c r="C94" s="30" t="str">
        <f>水曜日!B31</f>
        <v/>
      </c>
      <c r="D94" s="40" t="str">
        <f>水曜日!C31</f>
        <v/>
      </c>
      <c r="E94" s="40" t="str">
        <f>水曜日!D31</f>
        <v/>
      </c>
      <c r="F94" s="34" t="str">
        <f>水曜日!E31</f>
        <v/>
      </c>
      <c r="G94" s="34" t="str">
        <f>水曜日!F31</f>
        <v/>
      </c>
      <c r="H94" s="34" t="str">
        <f>水曜日!G31</f>
        <v/>
      </c>
      <c r="I94" s="30" t="str">
        <f>水曜日!H31</f>
        <v/>
      </c>
      <c r="J94" s="30" t="str">
        <f>水曜日!I31</f>
        <v/>
      </c>
      <c r="K94" s="34">
        <f>水曜日!J31</f>
        <v>0</v>
      </c>
      <c r="L94" s="188" t="str">
        <f>水曜日!K31</f>
        <v/>
      </c>
      <c r="M94" s="188">
        <f>水曜日!L31</f>
        <v>0</v>
      </c>
      <c r="N94" s="34" t="str">
        <f>水曜日!M31</f>
        <v/>
      </c>
      <c r="O94" s="34" t="str">
        <f>水曜日!N31</f>
        <v/>
      </c>
      <c r="P94" s="34" t="str">
        <f>IF(水曜日!O31=0,"",水曜日!O31)</f>
        <v/>
      </c>
      <c r="Q94" s="34" t="str">
        <f>IF(水曜日!P31=0,"",水曜日!P31)</f>
        <v/>
      </c>
      <c r="R94" s="34" t="str">
        <f>IF(水曜日!Q31=0,"",水曜日!Q31)</f>
        <v/>
      </c>
      <c r="S94" s="34" t="str">
        <f>IF(水曜日!R31=0,"",水曜日!R31)</f>
        <v/>
      </c>
      <c r="T94" s="34" t="str">
        <f>IF(水曜日!S31=0,"",水曜日!S31)</f>
        <v/>
      </c>
      <c r="U94" s="34" t="str">
        <f>IF(水曜日!T31=0,"",水曜日!T31)</f>
        <v/>
      </c>
      <c r="V94" s="34" t="str">
        <f>IF(水曜日!U31=0,"",水曜日!U31)</f>
        <v/>
      </c>
      <c r="W94" s="34" t="str">
        <f>IF(水曜日!V31=0,"",水曜日!V31)</f>
        <v/>
      </c>
      <c r="X94" s="34" t="str">
        <f>IF(水曜日!W31=0,"",水曜日!W31)</f>
        <v/>
      </c>
      <c r="Y94" s="34" t="str">
        <f>IF(水曜日!X31=0,"",水曜日!X31)</f>
        <v/>
      </c>
      <c r="Z94" s="34" t="str">
        <f>IF(水曜日!Y31=0,"",水曜日!Y31)</f>
        <v/>
      </c>
      <c r="AA94" s="34" t="str">
        <f>IF(水曜日!Z31=0,"",水曜日!Z31)</f>
        <v/>
      </c>
      <c r="AB94" s="34" t="str">
        <f>IF(水曜日!AA31=0,"",水曜日!AA31)</f>
        <v/>
      </c>
      <c r="AC94" s="34" t="str">
        <f>IF(水曜日!AB31=0,"",水曜日!AB31)</f>
        <v/>
      </c>
      <c r="AD94" s="34" t="str">
        <f>IF(水曜日!AC31=0,"",水曜日!AC31)</f>
        <v/>
      </c>
      <c r="AE94" s="34" t="str">
        <f>IF(水曜日!AD31=0,"",水曜日!AD31)</f>
        <v/>
      </c>
      <c r="AF94" s="34" t="str">
        <f>IF(水曜日!AE31=0,"",水曜日!AE31)</f>
        <v/>
      </c>
      <c r="AG94" s="34" t="str">
        <f>IF(水曜日!AF31=0,"",水曜日!AF31)</f>
        <v/>
      </c>
      <c r="AH94" s="34" t="str">
        <f>IF(水曜日!AG31=0,"",水曜日!AG31)</f>
        <v/>
      </c>
      <c r="AI94" s="34" t="str">
        <f>IF(水曜日!AH31=0,"",水曜日!AH31)</f>
        <v/>
      </c>
      <c r="AJ94" s="34" t="str">
        <f>IF(水曜日!AI31=0,"",水曜日!AI31)</f>
        <v/>
      </c>
      <c r="AK94" s="34" t="str">
        <f>IF(水曜日!AJ31=0,"",水曜日!AJ31)</f>
        <v/>
      </c>
      <c r="AL94" s="34" t="str">
        <f>IF(水曜日!AK31=0,"",水曜日!AK31)</f>
        <v/>
      </c>
      <c r="AM94" s="34" t="str">
        <f>IF(水曜日!AL31=0,"",水曜日!AL31)</f>
        <v/>
      </c>
      <c r="AN94" s="34" t="str">
        <f>IF(水曜日!AM31=0,"",水曜日!AM31)</f>
        <v/>
      </c>
      <c r="AO94" s="34" t="str">
        <f>IF(水曜日!AN31=0,"",水曜日!AN31)</f>
        <v/>
      </c>
      <c r="AP94" s="34" t="str">
        <f>IF(水曜日!AO31=0,"",水曜日!AO31)</f>
        <v/>
      </c>
      <c r="AQ94" s="34" t="str">
        <f>IF(水曜日!AP31=0,"",水曜日!AP31)</f>
        <v/>
      </c>
      <c r="AR94" s="34" t="str">
        <f>IF(水曜日!AQ31=0,"",水曜日!AQ31)</f>
        <v/>
      </c>
      <c r="AS94" s="34" t="str">
        <f>IF(水曜日!AR31=0,"",水曜日!AR31)</f>
        <v/>
      </c>
      <c r="AT94" s="30" t="str">
        <f>水曜日!AS31</f>
        <v/>
      </c>
      <c r="AU94" s="34">
        <f>水曜日!AT31</f>
        <v>0</v>
      </c>
      <c r="AV94" s="34">
        <f>水曜日!AU31</f>
        <v>0</v>
      </c>
    </row>
    <row r="95" spans="1:48">
      <c r="A95" s="41">
        <v>93</v>
      </c>
      <c r="B95" s="40">
        <f>水曜日!A32</f>
        <v>0</v>
      </c>
      <c r="C95" s="30" t="str">
        <f>水曜日!B32</f>
        <v/>
      </c>
      <c r="D95" s="40" t="str">
        <f>水曜日!C32</f>
        <v/>
      </c>
      <c r="E95" s="40" t="str">
        <f>水曜日!D32</f>
        <v/>
      </c>
      <c r="F95" s="34" t="str">
        <f>水曜日!E32</f>
        <v/>
      </c>
      <c r="G95" s="34" t="str">
        <f>水曜日!F32</f>
        <v/>
      </c>
      <c r="H95" s="34" t="str">
        <f>水曜日!G32</f>
        <v/>
      </c>
      <c r="I95" s="30" t="str">
        <f>水曜日!H32</f>
        <v/>
      </c>
      <c r="J95" s="30" t="str">
        <f>水曜日!I32</f>
        <v/>
      </c>
      <c r="K95" s="34">
        <f>水曜日!J32</f>
        <v>0</v>
      </c>
      <c r="L95" s="188" t="str">
        <f>水曜日!K32</f>
        <v/>
      </c>
      <c r="M95" s="188">
        <f>水曜日!L32</f>
        <v>0</v>
      </c>
      <c r="N95" s="34" t="str">
        <f>水曜日!M32</f>
        <v/>
      </c>
      <c r="O95" s="34" t="str">
        <f>水曜日!N32</f>
        <v/>
      </c>
      <c r="P95" s="34" t="str">
        <f>IF(水曜日!O32=0,"",水曜日!O32)</f>
        <v/>
      </c>
      <c r="Q95" s="34" t="str">
        <f>IF(水曜日!P32=0,"",水曜日!P32)</f>
        <v/>
      </c>
      <c r="R95" s="34" t="str">
        <f>IF(水曜日!Q32=0,"",水曜日!Q32)</f>
        <v/>
      </c>
      <c r="S95" s="34" t="str">
        <f>IF(水曜日!R32=0,"",水曜日!R32)</f>
        <v/>
      </c>
      <c r="T95" s="34" t="str">
        <f>IF(水曜日!S32=0,"",水曜日!S32)</f>
        <v/>
      </c>
      <c r="U95" s="34" t="str">
        <f>IF(水曜日!T32=0,"",水曜日!T32)</f>
        <v/>
      </c>
      <c r="V95" s="34" t="str">
        <f>IF(水曜日!U32=0,"",水曜日!U32)</f>
        <v/>
      </c>
      <c r="W95" s="34" t="str">
        <f>IF(水曜日!V32=0,"",水曜日!V32)</f>
        <v/>
      </c>
      <c r="X95" s="34" t="str">
        <f>IF(水曜日!W32=0,"",水曜日!W32)</f>
        <v/>
      </c>
      <c r="Y95" s="34" t="str">
        <f>IF(水曜日!X32=0,"",水曜日!X32)</f>
        <v/>
      </c>
      <c r="Z95" s="34" t="str">
        <f>IF(水曜日!Y32=0,"",水曜日!Y32)</f>
        <v/>
      </c>
      <c r="AA95" s="34" t="str">
        <f>IF(水曜日!Z32=0,"",水曜日!Z32)</f>
        <v/>
      </c>
      <c r="AB95" s="34" t="str">
        <f>IF(水曜日!AA32=0,"",水曜日!AA32)</f>
        <v/>
      </c>
      <c r="AC95" s="34" t="str">
        <f>IF(水曜日!AB32=0,"",水曜日!AB32)</f>
        <v/>
      </c>
      <c r="AD95" s="34" t="str">
        <f>IF(水曜日!AC32=0,"",水曜日!AC32)</f>
        <v/>
      </c>
      <c r="AE95" s="34" t="str">
        <f>IF(水曜日!AD32=0,"",水曜日!AD32)</f>
        <v/>
      </c>
      <c r="AF95" s="34" t="str">
        <f>IF(水曜日!AE32=0,"",水曜日!AE32)</f>
        <v/>
      </c>
      <c r="AG95" s="34" t="str">
        <f>IF(水曜日!AF32=0,"",水曜日!AF32)</f>
        <v/>
      </c>
      <c r="AH95" s="34" t="str">
        <f>IF(水曜日!AG32=0,"",水曜日!AG32)</f>
        <v/>
      </c>
      <c r="AI95" s="34" t="str">
        <f>IF(水曜日!AH32=0,"",水曜日!AH32)</f>
        <v/>
      </c>
      <c r="AJ95" s="34" t="str">
        <f>IF(水曜日!AI32=0,"",水曜日!AI32)</f>
        <v/>
      </c>
      <c r="AK95" s="34" t="str">
        <f>IF(水曜日!AJ32=0,"",水曜日!AJ32)</f>
        <v/>
      </c>
      <c r="AL95" s="34" t="str">
        <f>IF(水曜日!AK32=0,"",水曜日!AK32)</f>
        <v/>
      </c>
      <c r="AM95" s="34" t="str">
        <f>IF(水曜日!AL32=0,"",水曜日!AL32)</f>
        <v/>
      </c>
      <c r="AN95" s="34" t="str">
        <f>IF(水曜日!AM32=0,"",水曜日!AM32)</f>
        <v/>
      </c>
      <c r="AO95" s="34" t="str">
        <f>IF(水曜日!AN32=0,"",水曜日!AN32)</f>
        <v/>
      </c>
      <c r="AP95" s="34" t="str">
        <f>IF(水曜日!AO32=0,"",水曜日!AO32)</f>
        <v/>
      </c>
      <c r="AQ95" s="34" t="str">
        <f>IF(水曜日!AP32=0,"",水曜日!AP32)</f>
        <v/>
      </c>
      <c r="AR95" s="34" t="str">
        <f>IF(水曜日!AQ32=0,"",水曜日!AQ32)</f>
        <v/>
      </c>
      <c r="AS95" s="34" t="str">
        <f>IF(水曜日!AR32=0,"",水曜日!AR32)</f>
        <v/>
      </c>
      <c r="AT95" s="30" t="str">
        <f>水曜日!AS32</f>
        <v/>
      </c>
      <c r="AU95" s="34">
        <f>水曜日!AT32</f>
        <v>0</v>
      </c>
      <c r="AV95" s="34">
        <f>水曜日!AU32</f>
        <v>0</v>
      </c>
    </row>
    <row r="96" spans="1:48">
      <c r="A96" s="41">
        <v>94</v>
      </c>
      <c r="B96" s="40">
        <f>水曜日!A33</f>
        <v>0</v>
      </c>
      <c r="C96" s="30" t="str">
        <f>水曜日!B33</f>
        <v/>
      </c>
      <c r="D96" s="40" t="str">
        <f>水曜日!C33</f>
        <v/>
      </c>
      <c r="E96" s="40" t="str">
        <f>水曜日!D33</f>
        <v/>
      </c>
      <c r="F96" s="34" t="str">
        <f>水曜日!E33</f>
        <v/>
      </c>
      <c r="G96" s="34" t="str">
        <f>水曜日!F33</f>
        <v/>
      </c>
      <c r="H96" s="34" t="str">
        <f>水曜日!G33</f>
        <v/>
      </c>
      <c r="I96" s="30" t="str">
        <f>水曜日!H33</f>
        <v/>
      </c>
      <c r="J96" s="30" t="str">
        <f>水曜日!I33</f>
        <v/>
      </c>
      <c r="K96" s="34">
        <f>水曜日!J33</f>
        <v>0</v>
      </c>
      <c r="L96" s="188" t="str">
        <f>水曜日!K33</f>
        <v/>
      </c>
      <c r="M96" s="188">
        <f>水曜日!L33</f>
        <v>0</v>
      </c>
      <c r="N96" s="34" t="str">
        <f>水曜日!M33</f>
        <v/>
      </c>
      <c r="O96" s="34" t="str">
        <f>水曜日!N33</f>
        <v/>
      </c>
      <c r="P96" s="34" t="str">
        <f>IF(水曜日!O33=0,"",水曜日!O33)</f>
        <v/>
      </c>
      <c r="Q96" s="34" t="str">
        <f>IF(水曜日!P33=0,"",水曜日!P33)</f>
        <v/>
      </c>
      <c r="R96" s="34" t="str">
        <f>IF(水曜日!Q33=0,"",水曜日!Q33)</f>
        <v/>
      </c>
      <c r="S96" s="34" t="str">
        <f>IF(水曜日!R33=0,"",水曜日!R33)</f>
        <v/>
      </c>
      <c r="T96" s="34" t="str">
        <f>IF(水曜日!S33=0,"",水曜日!S33)</f>
        <v/>
      </c>
      <c r="U96" s="34" t="str">
        <f>IF(水曜日!T33=0,"",水曜日!T33)</f>
        <v/>
      </c>
      <c r="V96" s="34" t="str">
        <f>IF(水曜日!U33=0,"",水曜日!U33)</f>
        <v/>
      </c>
      <c r="W96" s="34" t="str">
        <f>IF(水曜日!V33=0,"",水曜日!V33)</f>
        <v/>
      </c>
      <c r="X96" s="34" t="str">
        <f>IF(水曜日!W33=0,"",水曜日!W33)</f>
        <v/>
      </c>
      <c r="Y96" s="34" t="str">
        <f>IF(水曜日!X33=0,"",水曜日!X33)</f>
        <v/>
      </c>
      <c r="Z96" s="34" t="str">
        <f>IF(水曜日!Y33=0,"",水曜日!Y33)</f>
        <v/>
      </c>
      <c r="AA96" s="34" t="str">
        <f>IF(水曜日!Z33=0,"",水曜日!Z33)</f>
        <v/>
      </c>
      <c r="AB96" s="34" t="str">
        <f>IF(水曜日!AA33=0,"",水曜日!AA33)</f>
        <v/>
      </c>
      <c r="AC96" s="34" t="str">
        <f>IF(水曜日!AB33=0,"",水曜日!AB33)</f>
        <v/>
      </c>
      <c r="AD96" s="34" t="str">
        <f>IF(水曜日!AC33=0,"",水曜日!AC33)</f>
        <v/>
      </c>
      <c r="AE96" s="34" t="str">
        <f>IF(水曜日!AD33=0,"",水曜日!AD33)</f>
        <v/>
      </c>
      <c r="AF96" s="34" t="str">
        <f>IF(水曜日!AE33=0,"",水曜日!AE33)</f>
        <v/>
      </c>
      <c r="AG96" s="34" t="str">
        <f>IF(水曜日!AF33=0,"",水曜日!AF33)</f>
        <v/>
      </c>
      <c r="AH96" s="34" t="str">
        <f>IF(水曜日!AG33=0,"",水曜日!AG33)</f>
        <v/>
      </c>
      <c r="AI96" s="34" t="str">
        <f>IF(水曜日!AH33=0,"",水曜日!AH33)</f>
        <v/>
      </c>
      <c r="AJ96" s="34" t="str">
        <f>IF(水曜日!AI33=0,"",水曜日!AI33)</f>
        <v/>
      </c>
      <c r="AK96" s="34" t="str">
        <f>IF(水曜日!AJ33=0,"",水曜日!AJ33)</f>
        <v/>
      </c>
      <c r="AL96" s="34" t="str">
        <f>IF(水曜日!AK33=0,"",水曜日!AK33)</f>
        <v/>
      </c>
      <c r="AM96" s="34" t="str">
        <f>IF(水曜日!AL33=0,"",水曜日!AL33)</f>
        <v/>
      </c>
      <c r="AN96" s="34" t="str">
        <f>IF(水曜日!AM33=0,"",水曜日!AM33)</f>
        <v/>
      </c>
      <c r="AO96" s="34" t="str">
        <f>IF(水曜日!AN33=0,"",水曜日!AN33)</f>
        <v/>
      </c>
      <c r="AP96" s="34" t="str">
        <f>IF(水曜日!AO33=0,"",水曜日!AO33)</f>
        <v/>
      </c>
      <c r="AQ96" s="34" t="str">
        <f>IF(水曜日!AP33=0,"",水曜日!AP33)</f>
        <v/>
      </c>
      <c r="AR96" s="34" t="str">
        <f>IF(水曜日!AQ33=0,"",水曜日!AQ33)</f>
        <v/>
      </c>
      <c r="AS96" s="34" t="str">
        <f>IF(水曜日!AR33=0,"",水曜日!AR33)</f>
        <v/>
      </c>
      <c r="AT96" s="30" t="str">
        <f>水曜日!AS33</f>
        <v/>
      </c>
      <c r="AU96" s="34">
        <f>水曜日!AT33</f>
        <v>0</v>
      </c>
      <c r="AV96" s="34">
        <f>水曜日!AU33</f>
        <v>0</v>
      </c>
    </row>
    <row r="97" spans="1:48">
      <c r="A97" s="41">
        <v>95</v>
      </c>
      <c r="B97" s="40">
        <f>水曜日!A34</f>
        <v>0</v>
      </c>
      <c r="C97" s="30" t="str">
        <f>水曜日!B34</f>
        <v/>
      </c>
      <c r="D97" s="40" t="str">
        <f>水曜日!C34</f>
        <v/>
      </c>
      <c r="E97" s="40" t="str">
        <f>水曜日!D34</f>
        <v/>
      </c>
      <c r="F97" s="34" t="str">
        <f>水曜日!E34</f>
        <v/>
      </c>
      <c r="G97" s="34" t="str">
        <f>水曜日!F34</f>
        <v/>
      </c>
      <c r="H97" s="34" t="str">
        <f>水曜日!G34</f>
        <v/>
      </c>
      <c r="I97" s="30" t="str">
        <f>水曜日!H34</f>
        <v/>
      </c>
      <c r="J97" s="30" t="str">
        <f>水曜日!I34</f>
        <v/>
      </c>
      <c r="K97" s="34">
        <f>水曜日!J34</f>
        <v>0</v>
      </c>
      <c r="L97" s="188" t="str">
        <f>水曜日!K34</f>
        <v/>
      </c>
      <c r="M97" s="188">
        <f>水曜日!L34</f>
        <v>0</v>
      </c>
      <c r="N97" s="34" t="str">
        <f>水曜日!M34</f>
        <v/>
      </c>
      <c r="O97" s="34" t="str">
        <f>水曜日!N34</f>
        <v/>
      </c>
      <c r="P97" s="34" t="str">
        <f>IF(水曜日!O34=0,"",水曜日!O34)</f>
        <v/>
      </c>
      <c r="Q97" s="34" t="str">
        <f>IF(水曜日!P34=0,"",水曜日!P34)</f>
        <v/>
      </c>
      <c r="R97" s="34" t="str">
        <f>IF(水曜日!Q34=0,"",水曜日!Q34)</f>
        <v/>
      </c>
      <c r="S97" s="34" t="str">
        <f>IF(水曜日!R34=0,"",水曜日!R34)</f>
        <v/>
      </c>
      <c r="T97" s="34" t="str">
        <f>IF(水曜日!S34=0,"",水曜日!S34)</f>
        <v/>
      </c>
      <c r="U97" s="34" t="str">
        <f>IF(水曜日!T34=0,"",水曜日!T34)</f>
        <v/>
      </c>
      <c r="V97" s="34" t="str">
        <f>IF(水曜日!U34=0,"",水曜日!U34)</f>
        <v/>
      </c>
      <c r="W97" s="34" t="str">
        <f>IF(水曜日!V34=0,"",水曜日!V34)</f>
        <v/>
      </c>
      <c r="X97" s="34" t="str">
        <f>IF(水曜日!W34=0,"",水曜日!W34)</f>
        <v/>
      </c>
      <c r="Y97" s="34" t="str">
        <f>IF(水曜日!X34=0,"",水曜日!X34)</f>
        <v/>
      </c>
      <c r="Z97" s="34" t="str">
        <f>IF(水曜日!Y34=0,"",水曜日!Y34)</f>
        <v/>
      </c>
      <c r="AA97" s="34" t="str">
        <f>IF(水曜日!Z34=0,"",水曜日!Z34)</f>
        <v/>
      </c>
      <c r="AB97" s="34" t="str">
        <f>IF(水曜日!AA34=0,"",水曜日!AA34)</f>
        <v/>
      </c>
      <c r="AC97" s="34" t="str">
        <f>IF(水曜日!AB34=0,"",水曜日!AB34)</f>
        <v/>
      </c>
      <c r="AD97" s="34" t="str">
        <f>IF(水曜日!AC34=0,"",水曜日!AC34)</f>
        <v/>
      </c>
      <c r="AE97" s="34" t="str">
        <f>IF(水曜日!AD34=0,"",水曜日!AD34)</f>
        <v/>
      </c>
      <c r="AF97" s="34" t="str">
        <f>IF(水曜日!AE34=0,"",水曜日!AE34)</f>
        <v/>
      </c>
      <c r="AG97" s="34" t="str">
        <f>IF(水曜日!AF34=0,"",水曜日!AF34)</f>
        <v/>
      </c>
      <c r="AH97" s="34" t="str">
        <f>IF(水曜日!AG34=0,"",水曜日!AG34)</f>
        <v/>
      </c>
      <c r="AI97" s="34" t="str">
        <f>IF(水曜日!AH34=0,"",水曜日!AH34)</f>
        <v/>
      </c>
      <c r="AJ97" s="34" t="str">
        <f>IF(水曜日!AI34=0,"",水曜日!AI34)</f>
        <v/>
      </c>
      <c r="AK97" s="34" t="str">
        <f>IF(水曜日!AJ34=0,"",水曜日!AJ34)</f>
        <v/>
      </c>
      <c r="AL97" s="34" t="str">
        <f>IF(水曜日!AK34=0,"",水曜日!AK34)</f>
        <v/>
      </c>
      <c r="AM97" s="34" t="str">
        <f>IF(水曜日!AL34=0,"",水曜日!AL34)</f>
        <v/>
      </c>
      <c r="AN97" s="34" t="str">
        <f>IF(水曜日!AM34=0,"",水曜日!AM34)</f>
        <v/>
      </c>
      <c r="AO97" s="34" t="str">
        <f>IF(水曜日!AN34=0,"",水曜日!AN34)</f>
        <v/>
      </c>
      <c r="AP97" s="34" t="str">
        <f>IF(水曜日!AO34=0,"",水曜日!AO34)</f>
        <v/>
      </c>
      <c r="AQ97" s="34" t="str">
        <f>IF(水曜日!AP34=0,"",水曜日!AP34)</f>
        <v/>
      </c>
      <c r="AR97" s="34" t="str">
        <f>IF(水曜日!AQ34=0,"",水曜日!AQ34)</f>
        <v/>
      </c>
      <c r="AS97" s="34" t="str">
        <f>IF(水曜日!AR34=0,"",水曜日!AR34)</f>
        <v/>
      </c>
      <c r="AT97" s="30" t="str">
        <f>水曜日!AS34</f>
        <v/>
      </c>
      <c r="AU97" s="34">
        <f>水曜日!AT34</f>
        <v>0</v>
      </c>
      <c r="AV97" s="34">
        <f>水曜日!AU34</f>
        <v>0</v>
      </c>
    </row>
    <row r="98" spans="1:48">
      <c r="A98" s="41">
        <v>96</v>
      </c>
      <c r="B98" s="40">
        <f>水曜日!A35</f>
        <v>0</v>
      </c>
      <c r="C98" s="30" t="str">
        <f>水曜日!B35</f>
        <v/>
      </c>
      <c r="D98" s="40" t="str">
        <f>水曜日!C35</f>
        <v/>
      </c>
      <c r="E98" s="40" t="str">
        <f>水曜日!D35</f>
        <v/>
      </c>
      <c r="F98" s="34" t="str">
        <f>水曜日!E35</f>
        <v/>
      </c>
      <c r="G98" s="34" t="str">
        <f>水曜日!F35</f>
        <v/>
      </c>
      <c r="H98" s="34" t="str">
        <f>水曜日!G35</f>
        <v/>
      </c>
      <c r="I98" s="30" t="str">
        <f>水曜日!H35</f>
        <v/>
      </c>
      <c r="J98" s="30" t="str">
        <f>水曜日!I35</f>
        <v/>
      </c>
      <c r="K98" s="34">
        <f>水曜日!J35</f>
        <v>0</v>
      </c>
      <c r="L98" s="188" t="str">
        <f>水曜日!K35</f>
        <v/>
      </c>
      <c r="M98" s="188">
        <f>水曜日!L35</f>
        <v>0</v>
      </c>
      <c r="N98" s="34" t="str">
        <f>水曜日!M35</f>
        <v/>
      </c>
      <c r="O98" s="34" t="str">
        <f>水曜日!N35</f>
        <v/>
      </c>
      <c r="P98" s="34" t="str">
        <f>IF(水曜日!O35=0,"",水曜日!O35)</f>
        <v/>
      </c>
      <c r="Q98" s="34" t="str">
        <f>IF(水曜日!P35=0,"",水曜日!P35)</f>
        <v/>
      </c>
      <c r="R98" s="34" t="str">
        <f>IF(水曜日!Q35=0,"",水曜日!Q35)</f>
        <v/>
      </c>
      <c r="S98" s="34" t="str">
        <f>IF(水曜日!R35=0,"",水曜日!R35)</f>
        <v/>
      </c>
      <c r="T98" s="34" t="str">
        <f>IF(水曜日!S35=0,"",水曜日!S35)</f>
        <v/>
      </c>
      <c r="U98" s="34" t="str">
        <f>IF(水曜日!T35=0,"",水曜日!T35)</f>
        <v/>
      </c>
      <c r="V98" s="34" t="str">
        <f>IF(水曜日!U35=0,"",水曜日!U35)</f>
        <v/>
      </c>
      <c r="W98" s="34" t="str">
        <f>IF(水曜日!V35=0,"",水曜日!V35)</f>
        <v/>
      </c>
      <c r="X98" s="34" t="str">
        <f>IF(水曜日!W35=0,"",水曜日!W35)</f>
        <v/>
      </c>
      <c r="Y98" s="34" t="str">
        <f>IF(水曜日!X35=0,"",水曜日!X35)</f>
        <v/>
      </c>
      <c r="Z98" s="34" t="str">
        <f>IF(水曜日!Y35=0,"",水曜日!Y35)</f>
        <v/>
      </c>
      <c r="AA98" s="34" t="str">
        <f>IF(水曜日!Z35=0,"",水曜日!Z35)</f>
        <v/>
      </c>
      <c r="AB98" s="34" t="str">
        <f>IF(水曜日!AA35=0,"",水曜日!AA35)</f>
        <v/>
      </c>
      <c r="AC98" s="34" t="str">
        <f>IF(水曜日!AB35=0,"",水曜日!AB35)</f>
        <v/>
      </c>
      <c r="AD98" s="34" t="str">
        <f>IF(水曜日!AC35=0,"",水曜日!AC35)</f>
        <v/>
      </c>
      <c r="AE98" s="34" t="str">
        <f>IF(水曜日!AD35=0,"",水曜日!AD35)</f>
        <v/>
      </c>
      <c r="AF98" s="34" t="str">
        <f>IF(水曜日!AE35=0,"",水曜日!AE35)</f>
        <v/>
      </c>
      <c r="AG98" s="34" t="str">
        <f>IF(水曜日!AF35=0,"",水曜日!AF35)</f>
        <v/>
      </c>
      <c r="AH98" s="34" t="str">
        <f>IF(水曜日!AG35=0,"",水曜日!AG35)</f>
        <v/>
      </c>
      <c r="AI98" s="34" t="str">
        <f>IF(水曜日!AH35=0,"",水曜日!AH35)</f>
        <v/>
      </c>
      <c r="AJ98" s="34" t="str">
        <f>IF(水曜日!AI35=0,"",水曜日!AI35)</f>
        <v/>
      </c>
      <c r="AK98" s="34" t="str">
        <f>IF(水曜日!AJ35=0,"",水曜日!AJ35)</f>
        <v/>
      </c>
      <c r="AL98" s="34" t="str">
        <f>IF(水曜日!AK35=0,"",水曜日!AK35)</f>
        <v/>
      </c>
      <c r="AM98" s="34" t="str">
        <f>IF(水曜日!AL35=0,"",水曜日!AL35)</f>
        <v/>
      </c>
      <c r="AN98" s="34" t="str">
        <f>IF(水曜日!AM35=0,"",水曜日!AM35)</f>
        <v/>
      </c>
      <c r="AO98" s="34" t="str">
        <f>IF(水曜日!AN35=0,"",水曜日!AN35)</f>
        <v/>
      </c>
      <c r="AP98" s="34" t="str">
        <f>IF(水曜日!AO35=0,"",水曜日!AO35)</f>
        <v/>
      </c>
      <c r="AQ98" s="34" t="str">
        <f>IF(水曜日!AP35=0,"",水曜日!AP35)</f>
        <v/>
      </c>
      <c r="AR98" s="34" t="str">
        <f>IF(水曜日!AQ35=0,"",水曜日!AQ35)</f>
        <v/>
      </c>
      <c r="AS98" s="34" t="str">
        <f>IF(水曜日!AR35=0,"",水曜日!AR35)</f>
        <v/>
      </c>
      <c r="AT98" s="30" t="str">
        <f>水曜日!AS35</f>
        <v/>
      </c>
      <c r="AU98" s="34">
        <f>水曜日!AT35</f>
        <v>0</v>
      </c>
      <c r="AV98" s="34">
        <f>水曜日!AU35</f>
        <v>0</v>
      </c>
    </row>
    <row r="99" spans="1:48">
      <c r="A99" s="41">
        <v>97</v>
      </c>
      <c r="B99" s="40">
        <f>木曜日!A4</f>
        <v>1</v>
      </c>
      <c r="C99" s="30">
        <f>木曜日!B4</f>
        <v>45719</v>
      </c>
      <c r="D99" s="40">
        <f>木曜日!C4</f>
        <v>4</v>
      </c>
      <c r="E99" s="40" t="str">
        <f>木曜日!D4</f>
        <v>木</v>
      </c>
      <c r="F99" s="34">
        <f>木曜日!E4</f>
        <v>0</v>
      </c>
      <c r="G99" s="34">
        <f>木曜日!F4</f>
        <v>514</v>
      </c>
      <c r="H99" s="34">
        <f>木曜日!G4</f>
        <v>358483</v>
      </c>
      <c r="I99" s="30" t="str">
        <f>木曜日!H4</f>
        <v>指定牛ﾁﾙﾄﾞ切落しすき焼用（ﾓﾓ・ｶﾀ・ﾊﾞﾗ）</v>
      </c>
      <c r="J99" s="30" t="str">
        <f>木曜日!I4</f>
        <v>200g</v>
      </c>
      <c r="K99" s="34">
        <f>木曜日!J4</f>
        <v>25</v>
      </c>
      <c r="L99" s="188">
        <f>木曜日!K4</f>
        <v>45735</v>
      </c>
      <c r="M99" s="188">
        <f>木曜日!L4</f>
        <v>45735</v>
      </c>
      <c r="N99" s="34">
        <f>木曜日!M4</f>
        <v>5</v>
      </c>
      <c r="O99" s="34" t="str">
        <f>木曜日!N4</f>
        <v>358483250319</v>
      </c>
      <c r="P99" s="34" t="str">
        <f>IF(木曜日!O4=0,"",木曜日!O4)</f>
        <v>1667729372</v>
      </c>
      <c r="Q99" s="34" t="str">
        <f>IF(木曜日!P4=0,"",木曜日!P4)</f>
        <v>1667729372</v>
      </c>
      <c r="R99" s="34" t="str">
        <f>IF(木曜日!Q4=0,"",木曜日!Q4)</f>
        <v/>
      </c>
      <c r="S99" s="34" t="str">
        <f>IF(木曜日!R4=0,"",木曜日!R4)</f>
        <v/>
      </c>
      <c r="T99" s="34" t="str">
        <f>IF(木曜日!S4=0,"",木曜日!S4)</f>
        <v/>
      </c>
      <c r="U99" s="34" t="str">
        <f>IF(木曜日!T4=0,"",木曜日!T4)</f>
        <v/>
      </c>
      <c r="V99" s="34" t="str">
        <f>IF(木曜日!U4=0,"",木曜日!U4)</f>
        <v/>
      </c>
      <c r="W99" s="34" t="str">
        <f>IF(木曜日!V4=0,"",木曜日!V4)</f>
        <v/>
      </c>
      <c r="X99" s="34" t="str">
        <f>IF(木曜日!W4=0,"",木曜日!W4)</f>
        <v/>
      </c>
      <c r="Y99" s="34" t="str">
        <f>IF(木曜日!X4=0,"",木曜日!X4)</f>
        <v/>
      </c>
      <c r="Z99" s="34" t="str">
        <f>IF(木曜日!Y4=0,"",木曜日!Y4)</f>
        <v/>
      </c>
      <c r="AA99" s="34" t="str">
        <f>IF(木曜日!Z4=0,"",木曜日!Z4)</f>
        <v/>
      </c>
      <c r="AB99" s="34" t="str">
        <f>IF(木曜日!AA4=0,"",木曜日!AA4)</f>
        <v/>
      </c>
      <c r="AC99" s="34" t="str">
        <f>IF(木曜日!AB4=0,"",木曜日!AB4)</f>
        <v/>
      </c>
      <c r="AD99" s="34" t="str">
        <f>IF(木曜日!AC4=0,"",木曜日!AC4)</f>
        <v/>
      </c>
      <c r="AE99" s="34" t="str">
        <f>IF(木曜日!AD4=0,"",木曜日!AD4)</f>
        <v/>
      </c>
      <c r="AF99" s="34" t="str">
        <f>IF(木曜日!AE4=0,"",木曜日!AE4)</f>
        <v/>
      </c>
      <c r="AG99" s="34" t="str">
        <f>IF(木曜日!AF4=0,"",木曜日!AF4)</f>
        <v/>
      </c>
      <c r="AH99" s="34" t="str">
        <f>IF(木曜日!AG4=0,"",木曜日!AG4)</f>
        <v/>
      </c>
      <c r="AI99" s="34" t="str">
        <f>IF(木曜日!AH4=0,"",木曜日!AH4)</f>
        <v/>
      </c>
      <c r="AJ99" s="34" t="str">
        <f>IF(木曜日!AI4=0,"",木曜日!AI4)</f>
        <v/>
      </c>
      <c r="AK99" s="34" t="str">
        <f>IF(木曜日!AJ4=0,"",木曜日!AJ4)</f>
        <v/>
      </c>
      <c r="AL99" s="34" t="str">
        <f>IF(木曜日!AK4=0,"",木曜日!AK4)</f>
        <v/>
      </c>
      <c r="AM99" s="34" t="str">
        <f>IF(木曜日!AL4=0,"",木曜日!AL4)</f>
        <v/>
      </c>
      <c r="AN99" s="34" t="str">
        <f>IF(木曜日!AM4=0,"",木曜日!AM4)</f>
        <v/>
      </c>
      <c r="AO99" s="34" t="str">
        <f>IF(木曜日!AN4=0,"",木曜日!AN4)</f>
        <v/>
      </c>
      <c r="AP99" s="34" t="str">
        <f>IF(木曜日!AO4=0,"",木曜日!AO4)</f>
        <v/>
      </c>
      <c r="AQ99" s="34" t="str">
        <f>IF(木曜日!AP4=0,"",木曜日!AP4)</f>
        <v/>
      </c>
      <c r="AR99" s="34" t="str">
        <f>IF(木曜日!AQ4=0,"",木曜日!AQ4)</f>
        <v/>
      </c>
      <c r="AS99" s="34" t="str">
        <f>IF(木曜日!AR4=0,"",木曜日!AR4)</f>
        <v/>
      </c>
      <c r="AT99" s="30" t="str">
        <f>木曜日!AS4</f>
        <v>コープラスフーズ</v>
      </c>
      <c r="AU99" s="34">
        <f>木曜日!AT4</f>
        <v>0</v>
      </c>
      <c r="AV99" s="34">
        <f>木曜日!AU4</f>
        <v>0</v>
      </c>
    </row>
    <row r="100" spans="1:48">
      <c r="A100" s="41">
        <v>98</v>
      </c>
      <c r="B100" s="40">
        <f>木曜日!A5</f>
        <v>2</v>
      </c>
      <c r="C100" s="30">
        <f>木曜日!B5</f>
        <v>45719</v>
      </c>
      <c r="D100" s="40">
        <f>木曜日!C5</f>
        <v>4</v>
      </c>
      <c r="E100" s="40" t="str">
        <f>木曜日!D5</f>
        <v>木</v>
      </c>
      <c r="F100" s="34">
        <f>木曜日!E5</f>
        <v>0</v>
      </c>
      <c r="G100" s="34">
        <f>木曜日!F5</f>
        <v>534</v>
      </c>
      <c r="H100" s="34">
        <f>木曜日!G5</f>
        <v>392217</v>
      </c>
      <c r="I100" s="30" t="str">
        <f>木曜日!H5</f>
        <v>指定牛すき焼用（ﾓﾓ）</v>
      </c>
      <c r="J100" s="30" t="str">
        <f>木曜日!I5</f>
        <v>150g</v>
      </c>
      <c r="K100" s="34">
        <f>木曜日!J5</f>
        <v>6</v>
      </c>
      <c r="L100" s="188">
        <f>木曜日!K5</f>
        <v>45735</v>
      </c>
      <c r="M100" s="188">
        <f>木曜日!L5</f>
        <v>45735</v>
      </c>
      <c r="N100" s="34">
        <f>木曜日!M5</f>
        <v>0.9</v>
      </c>
      <c r="O100" s="34" t="str">
        <f>木曜日!N5</f>
        <v>392217250319</v>
      </c>
      <c r="P100" s="34" t="str">
        <f>IF(木曜日!O5=0,"",木曜日!O5)</f>
        <v>1667729372</v>
      </c>
      <c r="Q100" s="34" t="str">
        <f>IF(木曜日!P5=0,"",木曜日!P5)</f>
        <v/>
      </c>
      <c r="R100" s="34" t="str">
        <f>IF(木曜日!Q5=0,"",木曜日!Q5)</f>
        <v/>
      </c>
      <c r="S100" s="34" t="str">
        <f>IF(木曜日!R5=0,"",木曜日!R5)</f>
        <v/>
      </c>
      <c r="T100" s="34" t="str">
        <f>IF(木曜日!S5=0,"",木曜日!S5)</f>
        <v/>
      </c>
      <c r="U100" s="34" t="str">
        <f>IF(木曜日!T5=0,"",木曜日!T5)</f>
        <v/>
      </c>
      <c r="V100" s="34" t="str">
        <f>IF(木曜日!U5=0,"",木曜日!U5)</f>
        <v/>
      </c>
      <c r="W100" s="34" t="str">
        <f>IF(木曜日!V5=0,"",木曜日!V5)</f>
        <v/>
      </c>
      <c r="X100" s="34" t="str">
        <f>IF(木曜日!W5=0,"",木曜日!W5)</f>
        <v/>
      </c>
      <c r="Y100" s="34" t="str">
        <f>IF(木曜日!X5=0,"",木曜日!X5)</f>
        <v/>
      </c>
      <c r="Z100" s="34" t="str">
        <f>IF(木曜日!Y5=0,"",木曜日!Y5)</f>
        <v/>
      </c>
      <c r="AA100" s="34" t="str">
        <f>IF(木曜日!Z5=0,"",木曜日!Z5)</f>
        <v/>
      </c>
      <c r="AB100" s="34" t="str">
        <f>IF(木曜日!AA5=0,"",木曜日!AA5)</f>
        <v/>
      </c>
      <c r="AC100" s="34" t="str">
        <f>IF(木曜日!AB5=0,"",木曜日!AB5)</f>
        <v/>
      </c>
      <c r="AD100" s="34" t="str">
        <f>IF(木曜日!AC5=0,"",木曜日!AC5)</f>
        <v/>
      </c>
      <c r="AE100" s="34" t="str">
        <f>IF(木曜日!AD5=0,"",木曜日!AD5)</f>
        <v/>
      </c>
      <c r="AF100" s="34" t="str">
        <f>IF(木曜日!AE5=0,"",木曜日!AE5)</f>
        <v/>
      </c>
      <c r="AG100" s="34" t="str">
        <f>IF(木曜日!AF5=0,"",木曜日!AF5)</f>
        <v/>
      </c>
      <c r="AH100" s="34" t="str">
        <f>IF(木曜日!AG5=0,"",木曜日!AG5)</f>
        <v/>
      </c>
      <c r="AI100" s="34" t="str">
        <f>IF(木曜日!AH5=0,"",木曜日!AH5)</f>
        <v/>
      </c>
      <c r="AJ100" s="34" t="str">
        <f>IF(木曜日!AI5=0,"",木曜日!AI5)</f>
        <v/>
      </c>
      <c r="AK100" s="34" t="str">
        <f>IF(木曜日!AJ5=0,"",木曜日!AJ5)</f>
        <v/>
      </c>
      <c r="AL100" s="34" t="str">
        <f>IF(木曜日!AK5=0,"",木曜日!AK5)</f>
        <v/>
      </c>
      <c r="AM100" s="34" t="str">
        <f>IF(木曜日!AL5=0,"",木曜日!AL5)</f>
        <v/>
      </c>
      <c r="AN100" s="34" t="str">
        <f>IF(木曜日!AM5=0,"",木曜日!AM5)</f>
        <v/>
      </c>
      <c r="AO100" s="34" t="str">
        <f>IF(木曜日!AN5=0,"",木曜日!AN5)</f>
        <v/>
      </c>
      <c r="AP100" s="34" t="str">
        <f>IF(木曜日!AO5=0,"",木曜日!AO5)</f>
        <v/>
      </c>
      <c r="AQ100" s="34" t="str">
        <f>IF(木曜日!AP5=0,"",木曜日!AP5)</f>
        <v/>
      </c>
      <c r="AR100" s="34" t="str">
        <f>IF(木曜日!AQ5=0,"",木曜日!AQ5)</f>
        <v/>
      </c>
      <c r="AS100" s="34" t="str">
        <f>IF(木曜日!AR5=0,"",木曜日!AR5)</f>
        <v/>
      </c>
      <c r="AT100" s="30" t="str">
        <f>木曜日!AS5</f>
        <v>コープラスフーズ</v>
      </c>
      <c r="AU100" s="34">
        <f>木曜日!AT5</f>
        <v>0</v>
      </c>
      <c r="AV100" s="34">
        <f>木曜日!AU5</f>
        <v>0</v>
      </c>
    </row>
    <row r="101" spans="1:48">
      <c r="A101" s="41">
        <v>99</v>
      </c>
      <c r="B101" s="40">
        <f>木曜日!A6</f>
        <v>3</v>
      </c>
      <c r="C101" s="30">
        <f>木曜日!B6</f>
        <v>45719</v>
      </c>
      <c r="D101" s="40">
        <f>木曜日!C6</f>
        <v>4</v>
      </c>
      <c r="E101" s="40" t="str">
        <f>木曜日!D6</f>
        <v>木</v>
      </c>
      <c r="F101" s="34">
        <f>木曜日!E6</f>
        <v>0</v>
      </c>
      <c r="G101" s="34">
        <f>木曜日!F6</f>
        <v>6</v>
      </c>
      <c r="H101" s="34">
        <f>木曜日!G6</f>
        <v>309262</v>
      </c>
      <c r="I101" s="30" t="str">
        <f>木曜日!H6</f>
        <v>国産牛ﾁﾙﾄﾞこまぎれ</v>
      </c>
      <c r="J101" s="30" t="str">
        <f>木曜日!I6</f>
        <v>200ｇ</v>
      </c>
      <c r="K101" s="34">
        <f>木曜日!J6</f>
        <v>135</v>
      </c>
      <c r="L101" s="188">
        <f>木曜日!K6</f>
        <v>45735</v>
      </c>
      <c r="M101" s="188">
        <f>木曜日!L6</f>
        <v>45735</v>
      </c>
      <c r="N101" s="34">
        <f>木曜日!M6</f>
        <v>27</v>
      </c>
      <c r="O101" s="34" t="str">
        <f>木曜日!N6</f>
        <v>309262250319</v>
      </c>
      <c r="P101" s="34" t="str">
        <f>IF(木曜日!O6=0,"",木曜日!O6)</f>
        <v>1678639219</v>
      </c>
      <c r="Q101" s="34" t="str">
        <f>IF(木曜日!P6=0,"",木曜日!P6)</f>
        <v>1453221790</v>
      </c>
      <c r="R101" s="34" t="str">
        <f>IF(木曜日!Q6=0,"",木曜日!Q6)</f>
        <v>1420968048</v>
      </c>
      <c r="S101" s="34" t="str">
        <f>IF(木曜日!R6=0,"",木曜日!R6)</f>
        <v>1674232414</v>
      </c>
      <c r="T101" s="34" t="str">
        <f>IF(木曜日!S6=0,"",木曜日!S6)</f>
        <v>1669007508</v>
      </c>
      <c r="U101" s="34" t="str">
        <f>IF(木曜日!T6=0,"",木曜日!T6)</f>
        <v>1678946263</v>
      </c>
      <c r="V101" s="34" t="str">
        <f>IF(木曜日!U6=0,"",木曜日!U6)</f>
        <v>1652743291</v>
      </c>
      <c r="W101" s="34" t="str">
        <f>IF(木曜日!V6=0,"",木曜日!V6)</f>
        <v>1446323135</v>
      </c>
      <c r="X101" s="34" t="str">
        <f>IF(木曜日!W6=0,"",木曜日!W6)</f>
        <v>1462820793</v>
      </c>
      <c r="Y101" s="34" t="str">
        <f>IF(木曜日!X6=0,"",木曜日!X6)</f>
        <v>1690448523</v>
      </c>
      <c r="Z101" s="34" t="str">
        <f>IF(木曜日!Y6=0,"",木曜日!Y6)</f>
        <v>1690501693</v>
      </c>
      <c r="AA101" s="34" t="str">
        <f>IF(木曜日!Z6=0,"",木曜日!Z6)</f>
        <v/>
      </c>
      <c r="AB101" s="34" t="str">
        <f>IF(木曜日!AA6=0,"",木曜日!AA6)</f>
        <v/>
      </c>
      <c r="AC101" s="34" t="str">
        <f>IF(木曜日!AB6=0,"",木曜日!AB6)</f>
        <v/>
      </c>
      <c r="AD101" s="34" t="str">
        <f>IF(木曜日!AC6=0,"",木曜日!AC6)</f>
        <v/>
      </c>
      <c r="AE101" s="34" t="str">
        <f>IF(木曜日!AD6=0,"",木曜日!AD6)</f>
        <v/>
      </c>
      <c r="AF101" s="34" t="str">
        <f>IF(木曜日!AE6=0,"",木曜日!AE6)</f>
        <v/>
      </c>
      <c r="AG101" s="34" t="str">
        <f>IF(木曜日!AF6=0,"",木曜日!AF6)</f>
        <v/>
      </c>
      <c r="AH101" s="34" t="str">
        <f>IF(木曜日!AG6=0,"",木曜日!AG6)</f>
        <v/>
      </c>
      <c r="AI101" s="34" t="str">
        <f>IF(木曜日!AH6=0,"",木曜日!AH6)</f>
        <v/>
      </c>
      <c r="AJ101" s="34" t="str">
        <f>IF(木曜日!AI6=0,"",木曜日!AI6)</f>
        <v/>
      </c>
      <c r="AK101" s="34" t="str">
        <f>IF(木曜日!AJ6=0,"",木曜日!AJ6)</f>
        <v/>
      </c>
      <c r="AL101" s="34" t="str">
        <f>IF(木曜日!AK6=0,"",木曜日!AK6)</f>
        <v/>
      </c>
      <c r="AM101" s="34" t="str">
        <f>IF(木曜日!AL6=0,"",木曜日!AL6)</f>
        <v/>
      </c>
      <c r="AN101" s="34" t="str">
        <f>IF(木曜日!AM6=0,"",木曜日!AM6)</f>
        <v/>
      </c>
      <c r="AO101" s="34" t="str">
        <f>IF(木曜日!AN6=0,"",木曜日!AN6)</f>
        <v/>
      </c>
      <c r="AP101" s="34" t="str">
        <f>IF(木曜日!AO6=0,"",木曜日!AO6)</f>
        <v/>
      </c>
      <c r="AQ101" s="34" t="str">
        <f>IF(木曜日!AP6=0,"",木曜日!AP6)</f>
        <v/>
      </c>
      <c r="AR101" s="34" t="str">
        <f>IF(木曜日!AQ6=0,"",木曜日!AQ6)</f>
        <v/>
      </c>
      <c r="AS101" s="34" t="str">
        <f>IF(木曜日!AR6=0,"",木曜日!AR6)</f>
        <v/>
      </c>
      <c r="AT101" s="30" t="str">
        <f>木曜日!AS6</f>
        <v>コープラスフーズ</v>
      </c>
      <c r="AU101" s="34">
        <f>木曜日!AT6</f>
        <v>0</v>
      </c>
      <c r="AV101" s="34">
        <f>木曜日!AU6</f>
        <v>0</v>
      </c>
    </row>
    <row r="102" spans="1:48">
      <c r="A102" s="41">
        <v>100</v>
      </c>
      <c r="B102" s="40">
        <f>木曜日!A7</f>
        <v>4</v>
      </c>
      <c r="C102" s="30">
        <f>木曜日!B7</f>
        <v>45719</v>
      </c>
      <c r="D102" s="40">
        <f>木曜日!C7</f>
        <v>4</v>
      </c>
      <c r="E102" s="40" t="str">
        <f>木曜日!D7</f>
        <v>木</v>
      </c>
      <c r="F102" s="34">
        <f>木曜日!E7</f>
        <v>0</v>
      </c>
      <c r="G102" s="34">
        <f>木曜日!F7</f>
        <v>520</v>
      </c>
      <c r="H102" s="34">
        <f>木曜日!G7</f>
        <v>320888</v>
      </c>
      <c r="I102" s="30" t="str">
        <f>木曜日!H7</f>
        <v>指定牛切落し（ﾓﾓ）</v>
      </c>
      <c r="J102" s="30" t="str">
        <f>木曜日!I7</f>
        <v>150g</v>
      </c>
      <c r="K102" s="34">
        <f>木曜日!J7</f>
        <v>43</v>
      </c>
      <c r="L102" s="188">
        <f>木曜日!K7</f>
        <v>45735</v>
      </c>
      <c r="M102" s="188">
        <f>木曜日!L7</f>
        <v>45735</v>
      </c>
      <c r="N102" s="34">
        <f>木曜日!M7</f>
        <v>6.4499999999999993</v>
      </c>
      <c r="O102" s="34" t="str">
        <f>木曜日!N7</f>
        <v>320888250319</v>
      </c>
      <c r="P102" s="34" t="str">
        <f>IF(木曜日!O7=0,"",木曜日!O7)</f>
        <v>1667729372</v>
      </c>
      <c r="Q102" s="34" t="str">
        <f>IF(木曜日!P7=0,"",木曜日!P7)</f>
        <v/>
      </c>
      <c r="R102" s="34" t="str">
        <f>IF(木曜日!Q7=0,"",木曜日!Q7)</f>
        <v/>
      </c>
      <c r="S102" s="34" t="str">
        <f>IF(木曜日!R7=0,"",木曜日!R7)</f>
        <v/>
      </c>
      <c r="T102" s="34" t="str">
        <f>IF(木曜日!S7=0,"",木曜日!S7)</f>
        <v/>
      </c>
      <c r="U102" s="34" t="str">
        <f>IF(木曜日!T7=0,"",木曜日!T7)</f>
        <v/>
      </c>
      <c r="V102" s="34" t="str">
        <f>IF(木曜日!U7=0,"",木曜日!U7)</f>
        <v/>
      </c>
      <c r="W102" s="34" t="str">
        <f>IF(木曜日!V7=0,"",木曜日!V7)</f>
        <v/>
      </c>
      <c r="X102" s="34" t="str">
        <f>IF(木曜日!W7=0,"",木曜日!W7)</f>
        <v/>
      </c>
      <c r="Y102" s="34" t="str">
        <f>IF(木曜日!X7=0,"",木曜日!X7)</f>
        <v/>
      </c>
      <c r="Z102" s="34" t="str">
        <f>IF(木曜日!Y7=0,"",木曜日!Y7)</f>
        <v/>
      </c>
      <c r="AA102" s="34" t="str">
        <f>IF(木曜日!Z7=0,"",木曜日!Z7)</f>
        <v/>
      </c>
      <c r="AB102" s="34" t="str">
        <f>IF(木曜日!AA7=0,"",木曜日!AA7)</f>
        <v/>
      </c>
      <c r="AC102" s="34" t="str">
        <f>IF(木曜日!AB7=0,"",木曜日!AB7)</f>
        <v/>
      </c>
      <c r="AD102" s="34" t="str">
        <f>IF(木曜日!AC7=0,"",木曜日!AC7)</f>
        <v/>
      </c>
      <c r="AE102" s="34" t="str">
        <f>IF(木曜日!AD7=0,"",木曜日!AD7)</f>
        <v/>
      </c>
      <c r="AF102" s="34" t="str">
        <f>IF(木曜日!AE7=0,"",木曜日!AE7)</f>
        <v/>
      </c>
      <c r="AG102" s="34" t="str">
        <f>IF(木曜日!AF7=0,"",木曜日!AF7)</f>
        <v/>
      </c>
      <c r="AH102" s="34" t="str">
        <f>IF(木曜日!AG7=0,"",木曜日!AG7)</f>
        <v/>
      </c>
      <c r="AI102" s="34" t="str">
        <f>IF(木曜日!AH7=0,"",木曜日!AH7)</f>
        <v/>
      </c>
      <c r="AJ102" s="34" t="str">
        <f>IF(木曜日!AI7=0,"",木曜日!AI7)</f>
        <v/>
      </c>
      <c r="AK102" s="34" t="str">
        <f>IF(木曜日!AJ7=0,"",木曜日!AJ7)</f>
        <v/>
      </c>
      <c r="AL102" s="34" t="str">
        <f>IF(木曜日!AK7=0,"",木曜日!AK7)</f>
        <v/>
      </c>
      <c r="AM102" s="34" t="str">
        <f>IF(木曜日!AL7=0,"",木曜日!AL7)</f>
        <v/>
      </c>
      <c r="AN102" s="34" t="str">
        <f>IF(木曜日!AM7=0,"",木曜日!AM7)</f>
        <v/>
      </c>
      <c r="AO102" s="34" t="str">
        <f>IF(木曜日!AN7=0,"",木曜日!AN7)</f>
        <v/>
      </c>
      <c r="AP102" s="34" t="str">
        <f>IF(木曜日!AO7=0,"",木曜日!AO7)</f>
        <v/>
      </c>
      <c r="AQ102" s="34" t="str">
        <f>IF(木曜日!AP7=0,"",木曜日!AP7)</f>
        <v/>
      </c>
      <c r="AR102" s="34" t="str">
        <f>IF(木曜日!AQ7=0,"",木曜日!AQ7)</f>
        <v/>
      </c>
      <c r="AS102" s="34" t="str">
        <f>IF(木曜日!AR7=0,"",木曜日!AR7)</f>
        <v/>
      </c>
      <c r="AT102" s="30" t="str">
        <f>木曜日!AS7</f>
        <v>コープラスフーズ</v>
      </c>
      <c r="AU102" s="34">
        <f>木曜日!AT7</f>
        <v>0</v>
      </c>
      <c r="AV102" s="34">
        <f>木曜日!AU7</f>
        <v>0</v>
      </c>
    </row>
    <row r="103" spans="1:48">
      <c r="A103" s="41">
        <v>101</v>
      </c>
      <c r="B103" s="40">
        <f>木曜日!A8</f>
        <v>5</v>
      </c>
      <c r="C103" s="30">
        <f>木曜日!B8</f>
        <v>45719</v>
      </c>
      <c r="D103" s="40">
        <f>木曜日!C8</f>
        <v>4</v>
      </c>
      <c r="E103" s="40" t="str">
        <f>木曜日!D8</f>
        <v>木</v>
      </c>
      <c r="F103" s="34">
        <f>木曜日!E8</f>
        <v>0</v>
      </c>
      <c r="G103" s="34">
        <f>木曜日!F8</f>
        <v>517</v>
      </c>
      <c r="H103" s="34">
        <f>木曜日!G8</f>
        <v>391970</v>
      </c>
      <c r="I103" s="30" t="str">
        <f>木曜日!H8</f>
        <v>国産牛切落し（ﾓﾓ）</v>
      </c>
      <c r="J103" s="30" t="str">
        <f>木曜日!I8</f>
        <v>150g</v>
      </c>
      <c r="K103" s="34">
        <f>木曜日!J8</f>
        <v>24</v>
      </c>
      <c r="L103" s="188">
        <f>木曜日!K8</f>
        <v>45735</v>
      </c>
      <c r="M103" s="188">
        <f>木曜日!L8</f>
        <v>45735</v>
      </c>
      <c r="N103" s="34">
        <f>木曜日!M8</f>
        <v>3.6</v>
      </c>
      <c r="O103" s="34" t="str">
        <f>木曜日!N8</f>
        <v>391970250319</v>
      </c>
      <c r="P103" s="34" t="str">
        <f>IF(木曜日!O8=0,"",木曜日!O8)</f>
        <v>1528917146</v>
      </c>
      <c r="Q103" s="34" t="str">
        <f>IF(木曜日!P8=0,"",木曜日!P8)</f>
        <v>1528917146</v>
      </c>
      <c r="R103" s="34" t="str">
        <f>IF(木曜日!Q8=0,"",木曜日!Q8)</f>
        <v/>
      </c>
      <c r="S103" s="34" t="str">
        <f>IF(木曜日!R8=0,"",木曜日!R8)</f>
        <v/>
      </c>
      <c r="T103" s="34" t="str">
        <f>IF(木曜日!S8=0,"",木曜日!S8)</f>
        <v/>
      </c>
      <c r="U103" s="34" t="str">
        <f>IF(木曜日!T8=0,"",木曜日!T8)</f>
        <v/>
      </c>
      <c r="V103" s="34" t="str">
        <f>IF(木曜日!U8=0,"",木曜日!U8)</f>
        <v/>
      </c>
      <c r="W103" s="34" t="str">
        <f>IF(木曜日!V8=0,"",木曜日!V8)</f>
        <v/>
      </c>
      <c r="X103" s="34" t="str">
        <f>IF(木曜日!W8=0,"",木曜日!W8)</f>
        <v/>
      </c>
      <c r="Y103" s="34" t="str">
        <f>IF(木曜日!X8=0,"",木曜日!X8)</f>
        <v/>
      </c>
      <c r="Z103" s="34" t="str">
        <f>IF(木曜日!Y8=0,"",木曜日!Y8)</f>
        <v/>
      </c>
      <c r="AA103" s="34" t="str">
        <f>IF(木曜日!Z8=0,"",木曜日!Z8)</f>
        <v/>
      </c>
      <c r="AB103" s="34" t="str">
        <f>IF(木曜日!AA8=0,"",木曜日!AA8)</f>
        <v/>
      </c>
      <c r="AC103" s="34" t="str">
        <f>IF(木曜日!AB8=0,"",木曜日!AB8)</f>
        <v/>
      </c>
      <c r="AD103" s="34" t="str">
        <f>IF(木曜日!AC8=0,"",木曜日!AC8)</f>
        <v/>
      </c>
      <c r="AE103" s="34" t="str">
        <f>IF(木曜日!AD8=0,"",木曜日!AD8)</f>
        <v/>
      </c>
      <c r="AF103" s="34" t="str">
        <f>IF(木曜日!AE8=0,"",木曜日!AE8)</f>
        <v/>
      </c>
      <c r="AG103" s="34" t="str">
        <f>IF(木曜日!AF8=0,"",木曜日!AF8)</f>
        <v/>
      </c>
      <c r="AH103" s="34" t="str">
        <f>IF(木曜日!AG8=0,"",木曜日!AG8)</f>
        <v/>
      </c>
      <c r="AI103" s="34" t="str">
        <f>IF(木曜日!AH8=0,"",木曜日!AH8)</f>
        <v/>
      </c>
      <c r="AJ103" s="34" t="str">
        <f>IF(木曜日!AI8=0,"",木曜日!AI8)</f>
        <v/>
      </c>
      <c r="AK103" s="34" t="str">
        <f>IF(木曜日!AJ8=0,"",木曜日!AJ8)</f>
        <v/>
      </c>
      <c r="AL103" s="34" t="str">
        <f>IF(木曜日!AK8=0,"",木曜日!AK8)</f>
        <v/>
      </c>
      <c r="AM103" s="34" t="str">
        <f>IF(木曜日!AL8=0,"",木曜日!AL8)</f>
        <v/>
      </c>
      <c r="AN103" s="34" t="str">
        <f>IF(木曜日!AM8=0,"",木曜日!AM8)</f>
        <v/>
      </c>
      <c r="AO103" s="34" t="str">
        <f>IF(木曜日!AN8=0,"",木曜日!AN8)</f>
        <v/>
      </c>
      <c r="AP103" s="34" t="str">
        <f>IF(木曜日!AO8=0,"",木曜日!AO8)</f>
        <v/>
      </c>
      <c r="AQ103" s="34" t="str">
        <f>IF(木曜日!AP8=0,"",木曜日!AP8)</f>
        <v/>
      </c>
      <c r="AR103" s="34" t="str">
        <f>IF(木曜日!AQ8=0,"",木曜日!AQ8)</f>
        <v/>
      </c>
      <c r="AS103" s="34" t="str">
        <f>IF(木曜日!AR8=0,"",木曜日!AR8)</f>
        <v/>
      </c>
      <c r="AT103" s="30" t="str">
        <f>木曜日!AS8</f>
        <v>コープラスフーズ</v>
      </c>
      <c r="AU103" s="34">
        <f>木曜日!AT8</f>
        <v>0</v>
      </c>
      <c r="AV103" s="34">
        <f>木曜日!AU8</f>
        <v>0</v>
      </c>
    </row>
    <row r="104" spans="1:48">
      <c r="A104" s="41">
        <v>102</v>
      </c>
      <c r="B104" s="40">
        <f>木曜日!A9</f>
        <v>6</v>
      </c>
      <c r="C104" s="30">
        <f>木曜日!B9</f>
        <v>45719</v>
      </c>
      <c r="D104" s="40">
        <f>木曜日!C9</f>
        <v>4</v>
      </c>
      <c r="E104" s="40" t="str">
        <f>木曜日!D9</f>
        <v>木</v>
      </c>
      <c r="F104" s="34">
        <f>木曜日!E9</f>
        <v>0</v>
      </c>
      <c r="G104" s="34">
        <f>木曜日!F9</f>
        <v>535</v>
      </c>
      <c r="H104" s="34">
        <f>木曜日!G9</f>
        <v>310003</v>
      </c>
      <c r="I104" s="30" t="str">
        <f>木曜日!H9</f>
        <v>国産交雑牛（F1）ステーキ用ヒレ</v>
      </c>
      <c r="J104" s="30" t="str">
        <f>木曜日!I9</f>
        <v>160ｇ（2枚）</v>
      </c>
      <c r="K104" s="34">
        <f>木曜日!J9</f>
        <v>21</v>
      </c>
      <c r="L104" s="188">
        <f>木曜日!K9</f>
        <v>45734</v>
      </c>
      <c r="M104" s="188">
        <f>木曜日!L9</f>
        <v>45733</v>
      </c>
      <c r="N104" s="34">
        <f>木曜日!M9</f>
        <v>3.3600000000000003</v>
      </c>
      <c r="O104" s="34" t="str">
        <f>木曜日!N9</f>
        <v>310003250317</v>
      </c>
      <c r="P104" s="34" t="str">
        <f>IF(木曜日!O9=0,"",木曜日!O9)</f>
        <v>1554215001</v>
      </c>
      <c r="Q104" s="34" t="str">
        <f>IF(木曜日!P9=0,"",木曜日!P9)</f>
        <v>1669104757</v>
      </c>
      <c r="R104" s="34" t="str">
        <f>IF(木曜日!Q9=0,"",木曜日!Q9)</f>
        <v/>
      </c>
      <c r="S104" s="34" t="str">
        <f>IF(木曜日!R9=0,"",木曜日!R9)</f>
        <v/>
      </c>
      <c r="T104" s="34" t="str">
        <f>IF(木曜日!S9=0,"",木曜日!S9)</f>
        <v/>
      </c>
      <c r="U104" s="34" t="str">
        <f>IF(木曜日!T9=0,"",木曜日!T9)</f>
        <v/>
      </c>
      <c r="V104" s="34" t="str">
        <f>IF(木曜日!U9=0,"",木曜日!U9)</f>
        <v/>
      </c>
      <c r="W104" s="34" t="str">
        <f>IF(木曜日!V9=0,"",木曜日!V9)</f>
        <v/>
      </c>
      <c r="X104" s="34" t="str">
        <f>IF(木曜日!W9=0,"",木曜日!W9)</f>
        <v/>
      </c>
      <c r="Y104" s="34" t="str">
        <f>IF(木曜日!X9=0,"",木曜日!X9)</f>
        <v/>
      </c>
      <c r="Z104" s="34" t="str">
        <f>IF(木曜日!Y9=0,"",木曜日!Y9)</f>
        <v/>
      </c>
      <c r="AA104" s="34" t="str">
        <f>IF(木曜日!Z9=0,"",木曜日!Z9)</f>
        <v/>
      </c>
      <c r="AB104" s="34" t="str">
        <f>IF(木曜日!AA9=0,"",木曜日!AA9)</f>
        <v/>
      </c>
      <c r="AC104" s="34" t="str">
        <f>IF(木曜日!AB9=0,"",木曜日!AB9)</f>
        <v/>
      </c>
      <c r="AD104" s="34" t="str">
        <f>IF(木曜日!AC9=0,"",木曜日!AC9)</f>
        <v/>
      </c>
      <c r="AE104" s="34" t="str">
        <f>IF(木曜日!AD9=0,"",木曜日!AD9)</f>
        <v/>
      </c>
      <c r="AF104" s="34" t="str">
        <f>IF(木曜日!AE9=0,"",木曜日!AE9)</f>
        <v/>
      </c>
      <c r="AG104" s="34" t="str">
        <f>IF(木曜日!AF9=0,"",木曜日!AF9)</f>
        <v/>
      </c>
      <c r="AH104" s="34" t="str">
        <f>IF(木曜日!AG9=0,"",木曜日!AG9)</f>
        <v/>
      </c>
      <c r="AI104" s="34" t="str">
        <f>IF(木曜日!AH9=0,"",木曜日!AH9)</f>
        <v/>
      </c>
      <c r="AJ104" s="34" t="str">
        <f>IF(木曜日!AI9=0,"",木曜日!AI9)</f>
        <v/>
      </c>
      <c r="AK104" s="34" t="str">
        <f>IF(木曜日!AJ9=0,"",木曜日!AJ9)</f>
        <v/>
      </c>
      <c r="AL104" s="34" t="str">
        <f>IF(木曜日!AK9=0,"",木曜日!AK9)</f>
        <v/>
      </c>
      <c r="AM104" s="34" t="str">
        <f>IF(木曜日!AL9=0,"",木曜日!AL9)</f>
        <v/>
      </c>
      <c r="AN104" s="34" t="str">
        <f>IF(木曜日!AM9=0,"",木曜日!AM9)</f>
        <v/>
      </c>
      <c r="AO104" s="34" t="str">
        <f>IF(木曜日!AN9=0,"",木曜日!AN9)</f>
        <v/>
      </c>
      <c r="AP104" s="34" t="str">
        <f>IF(木曜日!AO9=0,"",木曜日!AO9)</f>
        <v/>
      </c>
      <c r="AQ104" s="34" t="str">
        <f>IF(木曜日!AP9=0,"",木曜日!AP9)</f>
        <v/>
      </c>
      <c r="AR104" s="34" t="str">
        <f>IF(木曜日!AQ9=0,"",木曜日!AQ9)</f>
        <v/>
      </c>
      <c r="AS104" s="34" t="str">
        <f>IF(木曜日!AR9=0,"",木曜日!AR9)</f>
        <v/>
      </c>
      <c r="AT104" s="30" t="str">
        <f>木曜日!AS9</f>
        <v>コープラスフーズ</v>
      </c>
      <c r="AU104" s="34">
        <f>木曜日!AT9</f>
        <v>0</v>
      </c>
      <c r="AV104" s="34">
        <f>木曜日!AU9</f>
        <v>0</v>
      </c>
    </row>
    <row r="105" spans="1:48">
      <c r="A105" s="41">
        <v>103</v>
      </c>
      <c r="B105" s="40">
        <f>木曜日!A10</f>
        <v>7</v>
      </c>
      <c r="C105" s="30">
        <f>木曜日!B10</f>
        <v>45719</v>
      </c>
      <c r="D105" s="40">
        <f>木曜日!C10</f>
        <v>4</v>
      </c>
      <c r="E105" s="40" t="str">
        <f>木曜日!D10</f>
        <v>木</v>
      </c>
      <c r="F105" s="34">
        <f>木曜日!E10</f>
        <v>0</v>
      </c>
      <c r="G105" s="34">
        <f>木曜日!F10</f>
        <v>519</v>
      </c>
      <c r="H105" s="34">
        <f>木曜日!G10</f>
        <v>308446</v>
      </c>
      <c r="I105" s="30" t="str">
        <f>木曜日!H10</f>
        <v>国産牛ステーキ用（ﾓﾓ）</v>
      </c>
      <c r="J105" s="30" t="str">
        <f>木曜日!I10</f>
        <v>80ｇ×2枚</v>
      </c>
      <c r="K105" s="34">
        <f>木曜日!J10</f>
        <v>3</v>
      </c>
      <c r="L105" s="188">
        <f>木曜日!K10</f>
        <v>45734</v>
      </c>
      <c r="M105" s="188">
        <f>木曜日!L10</f>
        <v>45731</v>
      </c>
      <c r="N105" s="34">
        <f>木曜日!M10</f>
        <v>0.48</v>
      </c>
      <c r="O105" s="34" t="str">
        <f>木曜日!N10</f>
        <v>308446250315</v>
      </c>
      <c r="P105" s="34" t="str">
        <f>IF(木曜日!O10=0,"",木曜日!O10)</f>
        <v>1434322942</v>
      </c>
      <c r="Q105" s="34" t="str">
        <f>IF(木曜日!P10=0,"",木曜日!P10)</f>
        <v/>
      </c>
      <c r="R105" s="34" t="str">
        <f>IF(木曜日!Q10=0,"",木曜日!Q10)</f>
        <v/>
      </c>
      <c r="S105" s="34" t="str">
        <f>IF(木曜日!R10=0,"",木曜日!R10)</f>
        <v/>
      </c>
      <c r="T105" s="34" t="str">
        <f>IF(木曜日!S10=0,"",木曜日!S10)</f>
        <v/>
      </c>
      <c r="U105" s="34" t="str">
        <f>IF(木曜日!T10=0,"",木曜日!T10)</f>
        <v/>
      </c>
      <c r="V105" s="34" t="str">
        <f>IF(木曜日!U10=0,"",木曜日!U10)</f>
        <v/>
      </c>
      <c r="W105" s="34" t="str">
        <f>IF(木曜日!V10=0,"",木曜日!V10)</f>
        <v/>
      </c>
      <c r="X105" s="34" t="str">
        <f>IF(木曜日!W10=0,"",木曜日!W10)</f>
        <v/>
      </c>
      <c r="Y105" s="34" t="str">
        <f>IF(木曜日!X10=0,"",木曜日!X10)</f>
        <v/>
      </c>
      <c r="Z105" s="34" t="str">
        <f>IF(木曜日!Y10=0,"",木曜日!Y10)</f>
        <v/>
      </c>
      <c r="AA105" s="34" t="str">
        <f>IF(木曜日!Z10=0,"",木曜日!Z10)</f>
        <v/>
      </c>
      <c r="AB105" s="34" t="str">
        <f>IF(木曜日!AA10=0,"",木曜日!AA10)</f>
        <v/>
      </c>
      <c r="AC105" s="34" t="str">
        <f>IF(木曜日!AB10=0,"",木曜日!AB10)</f>
        <v/>
      </c>
      <c r="AD105" s="34" t="str">
        <f>IF(木曜日!AC10=0,"",木曜日!AC10)</f>
        <v/>
      </c>
      <c r="AE105" s="34" t="str">
        <f>IF(木曜日!AD10=0,"",木曜日!AD10)</f>
        <v/>
      </c>
      <c r="AF105" s="34" t="str">
        <f>IF(木曜日!AE10=0,"",木曜日!AE10)</f>
        <v/>
      </c>
      <c r="AG105" s="34" t="str">
        <f>IF(木曜日!AF10=0,"",木曜日!AF10)</f>
        <v/>
      </c>
      <c r="AH105" s="34" t="str">
        <f>IF(木曜日!AG10=0,"",木曜日!AG10)</f>
        <v/>
      </c>
      <c r="AI105" s="34" t="str">
        <f>IF(木曜日!AH10=0,"",木曜日!AH10)</f>
        <v/>
      </c>
      <c r="AJ105" s="34" t="str">
        <f>IF(木曜日!AI10=0,"",木曜日!AI10)</f>
        <v/>
      </c>
      <c r="AK105" s="34" t="str">
        <f>IF(木曜日!AJ10=0,"",木曜日!AJ10)</f>
        <v/>
      </c>
      <c r="AL105" s="34" t="str">
        <f>IF(木曜日!AK10=0,"",木曜日!AK10)</f>
        <v/>
      </c>
      <c r="AM105" s="34" t="str">
        <f>IF(木曜日!AL10=0,"",木曜日!AL10)</f>
        <v/>
      </c>
      <c r="AN105" s="34" t="str">
        <f>IF(木曜日!AM10=0,"",木曜日!AM10)</f>
        <v/>
      </c>
      <c r="AO105" s="34" t="str">
        <f>IF(木曜日!AN10=0,"",木曜日!AN10)</f>
        <v/>
      </c>
      <c r="AP105" s="34" t="str">
        <f>IF(木曜日!AO10=0,"",木曜日!AO10)</f>
        <v/>
      </c>
      <c r="AQ105" s="34" t="str">
        <f>IF(木曜日!AP10=0,"",木曜日!AP10)</f>
        <v/>
      </c>
      <c r="AR105" s="34" t="str">
        <f>IF(木曜日!AQ10=0,"",木曜日!AQ10)</f>
        <v/>
      </c>
      <c r="AS105" s="34" t="str">
        <f>IF(木曜日!AR10=0,"",木曜日!AR10)</f>
        <v/>
      </c>
      <c r="AT105" s="30" t="str">
        <f>木曜日!AS10</f>
        <v>コープラスフーズ</v>
      </c>
      <c r="AU105" s="34">
        <f>木曜日!AT10</f>
        <v>0</v>
      </c>
      <c r="AV105" s="34">
        <f>木曜日!AU10</f>
        <v>0</v>
      </c>
    </row>
    <row r="106" spans="1:48">
      <c r="A106" s="41">
        <v>104</v>
      </c>
      <c r="B106" s="40">
        <f>木曜日!A11</f>
        <v>8</v>
      </c>
      <c r="C106" s="30">
        <f>木曜日!B11</f>
        <v>45719</v>
      </c>
      <c r="D106" s="40">
        <f>木曜日!C11</f>
        <v>4</v>
      </c>
      <c r="E106" s="40" t="str">
        <f>木曜日!D11</f>
        <v>木</v>
      </c>
      <c r="F106" s="34">
        <f>木曜日!E11</f>
        <v>0</v>
      </c>
      <c r="G106" s="34">
        <f>木曜日!F11</f>
        <v>537</v>
      </c>
      <c r="H106" s="34">
        <f>木曜日!G11</f>
        <v>308488</v>
      </c>
      <c r="I106" s="30" t="str">
        <f>木曜日!H11</f>
        <v>指定牛焼肉用厚切り（ﾛｰｽ(ｻﾞﾌﾞﾄﾝ）・ﾓﾓ）</v>
      </c>
      <c r="J106" s="30" t="str">
        <f>木曜日!I11</f>
        <v>200ｇ(ﾛｰｽ100ｇ・ﾓﾓ100ｇ）</v>
      </c>
      <c r="K106" s="34">
        <f>木曜日!J11</f>
        <v>1</v>
      </c>
      <c r="L106" s="188">
        <f>木曜日!K11</f>
        <v>45734</v>
      </c>
      <c r="M106" s="188">
        <f>木曜日!L11</f>
        <v>45731</v>
      </c>
      <c r="N106" s="34">
        <f>木曜日!M11</f>
        <v>0.2</v>
      </c>
      <c r="O106" s="34" t="str">
        <f>木曜日!N11</f>
        <v>308488250315</v>
      </c>
      <c r="P106" s="34" t="str">
        <f>IF(木曜日!O11=0,"",木曜日!O11)</f>
        <v>1369485521</v>
      </c>
      <c r="Q106" s="34" t="str">
        <f>IF(木曜日!P11=0,"",木曜日!P11)</f>
        <v/>
      </c>
      <c r="R106" s="34" t="str">
        <f>IF(木曜日!Q11=0,"",木曜日!Q11)</f>
        <v/>
      </c>
      <c r="S106" s="34" t="str">
        <f>IF(木曜日!R11=0,"",木曜日!R11)</f>
        <v/>
      </c>
      <c r="T106" s="34" t="str">
        <f>IF(木曜日!S11=0,"",木曜日!S11)</f>
        <v/>
      </c>
      <c r="U106" s="34" t="str">
        <f>IF(木曜日!T11=0,"",木曜日!T11)</f>
        <v/>
      </c>
      <c r="V106" s="34" t="str">
        <f>IF(木曜日!U11=0,"",木曜日!U11)</f>
        <v/>
      </c>
      <c r="W106" s="34" t="str">
        <f>IF(木曜日!V11=0,"",木曜日!V11)</f>
        <v/>
      </c>
      <c r="X106" s="34" t="str">
        <f>IF(木曜日!W11=0,"",木曜日!W11)</f>
        <v/>
      </c>
      <c r="Y106" s="34" t="str">
        <f>IF(木曜日!X11=0,"",木曜日!X11)</f>
        <v/>
      </c>
      <c r="Z106" s="34" t="str">
        <f>IF(木曜日!Y11=0,"",木曜日!Y11)</f>
        <v/>
      </c>
      <c r="AA106" s="34" t="str">
        <f>IF(木曜日!Z11=0,"",木曜日!Z11)</f>
        <v/>
      </c>
      <c r="AB106" s="34" t="str">
        <f>IF(木曜日!AA11=0,"",木曜日!AA11)</f>
        <v/>
      </c>
      <c r="AC106" s="34" t="str">
        <f>IF(木曜日!AB11=0,"",木曜日!AB11)</f>
        <v/>
      </c>
      <c r="AD106" s="34" t="str">
        <f>IF(木曜日!AC11=0,"",木曜日!AC11)</f>
        <v/>
      </c>
      <c r="AE106" s="34" t="str">
        <f>IF(木曜日!AD11=0,"",木曜日!AD11)</f>
        <v/>
      </c>
      <c r="AF106" s="34" t="str">
        <f>IF(木曜日!AE11=0,"",木曜日!AE11)</f>
        <v/>
      </c>
      <c r="AG106" s="34" t="str">
        <f>IF(木曜日!AF11=0,"",木曜日!AF11)</f>
        <v/>
      </c>
      <c r="AH106" s="34" t="str">
        <f>IF(木曜日!AG11=0,"",木曜日!AG11)</f>
        <v/>
      </c>
      <c r="AI106" s="34" t="str">
        <f>IF(木曜日!AH11=0,"",木曜日!AH11)</f>
        <v/>
      </c>
      <c r="AJ106" s="34" t="str">
        <f>IF(木曜日!AI11=0,"",木曜日!AI11)</f>
        <v/>
      </c>
      <c r="AK106" s="34" t="str">
        <f>IF(木曜日!AJ11=0,"",木曜日!AJ11)</f>
        <v/>
      </c>
      <c r="AL106" s="34" t="str">
        <f>IF(木曜日!AK11=0,"",木曜日!AK11)</f>
        <v/>
      </c>
      <c r="AM106" s="34" t="str">
        <f>IF(木曜日!AL11=0,"",木曜日!AL11)</f>
        <v/>
      </c>
      <c r="AN106" s="34" t="str">
        <f>IF(木曜日!AM11=0,"",木曜日!AM11)</f>
        <v/>
      </c>
      <c r="AO106" s="34" t="str">
        <f>IF(木曜日!AN11=0,"",木曜日!AN11)</f>
        <v/>
      </c>
      <c r="AP106" s="34" t="str">
        <f>IF(木曜日!AO11=0,"",木曜日!AO11)</f>
        <v/>
      </c>
      <c r="AQ106" s="34" t="str">
        <f>IF(木曜日!AP11=0,"",木曜日!AP11)</f>
        <v/>
      </c>
      <c r="AR106" s="34" t="str">
        <f>IF(木曜日!AQ11=0,"",木曜日!AQ11)</f>
        <v/>
      </c>
      <c r="AS106" s="34" t="str">
        <f>IF(木曜日!AR11=0,"",木曜日!AR11)</f>
        <v/>
      </c>
      <c r="AT106" s="30" t="str">
        <f>木曜日!AS11</f>
        <v>コープラスフーズ</v>
      </c>
      <c r="AU106" s="34">
        <f>木曜日!AT11</f>
        <v>0</v>
      </c>
      <c r="AV106" s="34">
        <f>木曜日!AU11</f>
        <v>0</v>
      </c>
    </row>
    <row r="107" spans="1:48">
      <c r="A107" s="41">
        <v>105</v>
      </c>
      <c r="B107" s="40">
        <f>木曜日!A12</f>
        <v>9</v>
      </c>
      <c r="C107" s="30">
        <f>木曜日!B12</f>
        <v>45719</v>
      </c>
      <c r="D107" s="40">
        <f>木曜日!C12</f>
        <v>4</v>
      </c>
      <c r="E107" s="40" t="str">
        <f>木曜日!D12</f>
        <v>木</v>
      </c>
      <c r="F107" s="34">
        <f>木曜日!E12</f>
        <v>0</v>
      </c>
      <c r="G107" s="34">
        <f>木曜日!F12</f>
        <v>530</v>
      </c>
      <c r="H107" s="34">
        <f>木曜日!G12</f>
        <v>391277</v>
      </c>
      <c r="I107" s="30" t="str">
        <f>木曜日!H12</f>
        <v>国産牛切落し焼肉用（ﾓﾓ）</v>
      </c>
      <c r="J107" s="30" t="str">
        <f>木曜日!I12</f>
        <v>200g</v>
      </c>
      <c r="K107" s="34">
        <f>木曜日!J12</f>
        <v>10</v>
      </c>
      <c r="L107" s="188">
        <f>木曜日!K12</f>
        <v>45734</v>
      </c>
      <c r="M107" s="188">
        <f>木曜日!L12</f>
        <v>45728</v>
      </c>
      <c r="N107" s="34">
        <f>木曜日!M12</f>
        <v>2</v>
      </c>
      <c r="O107" s="34" t="str">
        <f>木曜日!N12</f>
        <v>391277250312</v>
      </c>
      <c r="P107" s="34" t="str">
        <f>IF(木曜日!O12=0,"",木曜日!O12)</f>
        <v>1662632646</v>
      </c>
      <c r="Q107" s="34" t="str">
        <f>IF(木曜日!P12=0,"",木曜日!P12)</f>
        <v/>
      </c>
      <c r="R107" s="34" t="str">
        <f>IF(木曜日!Q12=0,"",木曜日!Q12)</f>
        <v/>
      </c>
      <c r="S107" s="34" t="str">
        <f>IF(木曜日!R12=0,"",木曜日!R12)</f>
        <v/>
      </c>
      <c r="T107" s="34" t="str">
        <f>IF(木曜日!S12=0,"",木曜日!S12)</f>
        <v/>
      </c>
      <c r="U107" s="34" t="str">
        <f>IF(木曜日!T12=0,"",木曜日!T12)</f>
        <v/>
      </c>
      <c r="V107" s="34" t="str">
        <f>IF(木曜日!U12=0,"",木曜日!U12)</f>
        <v/>
      </c>
      <c r="W107" s="34" t="str">
        <f>IF(木曜日!V12=0,"",木曜日!V12)</f>
        <v/>
      </c>
      <c r="X107" s="34" t="str">
        <f>IF(木曜日!W12=0,"",木曜日!W12)</f>
        <v/>
      </c>
      <c r="Y107" s="34" t="str">
        <f>IF(木曜日!X12=0,"",木曜日!X12)</f>
        <v/>
      </c>
      <c r="Z107" s="34" t="str">
        <f>IF(木曜日!Y12=0,"",木曜日!Y12)</f>
        <v/>
      </c>
      <c r="AA107" s="34" t="str">
        <f>IF(木曜日!Z12=0,"",木曜日!Z12)</f>
        <v/>
      </c>
      <c r="AB107" s="34" t="str">
        <f>IF(木曜日!AA12=0,"",木曜日!AA12)</f>
        <v/>
      </c>
      <c r="AC107" s="34" t="str">
        <f>IF(木曜日!AB12=0,"",木曜日!AB12)</f>
        <v/>
      </c>
      <c r="AD107" s="34" t="str">
        <f>IF(木曜日!AC12=0,"",木曜日!AC12)</f>
        <v/>
      </c>
      <c r="AE107" s="34" t="str">
        <f>IF(木曜日!AD12=0,"",木曜日!AD12)</f>
        <v/>
      </c>
      <c r="AF107" s="34" t="str">
        <f>IF(木曜日!AE12=0,"",木曜日!AE12)</f>
        <v/>
      </c>
      <c r="AG107" s="34" t="str">
        <f>IF(木曜日!AF12=0,"",木曜日!AF12)</f>
        <v/>
      </c>
      <c r="AH107" s="34" t="str">
        <f>IF(木曜日!AG12=0,"",木曜日!AG12)</f>
        <v/>
      </c>
      <c r="AI107" s="34" t="str">
        <f>IF(木曜日!AH12=0,"",木曜日!AH12)</f>
        <v/>
      </c>
      <c r="AJ107" s="34" t="str">
        <f>IF(木曜日!AI12=0,"",木曜日!AI12)</f>
        <v/>
      </c>
      <c r="AK107" s="34" t="str">
        <f>IF(木曜日!AJ12=0,"",木曜日!AJ12)</f>
        <v/>
      </c>
      <c r="AL107" s="34" t="str">
        <f>IF(木曜日!AK12=0,"",木曜日!AK12)</f>
        <v/>
      </c>
      <c r="AM107" s="34" t="str">
        <f>IF(木曜日!AL12=0,"",木曜日!AL12)</f>
        <v/>
      </c>
      <c r="AN107" s="34" t="str">
        <f>IF(木曜日!AM12=0,"",木曜日!AM12)</f>
        <v/>
      </c>
      <c r="AO107" s="34" t="str">
        <f>IF(木曜日!AN12=0,"",木曜日!AN12)</f>
        <v/>
      </c>
      <c r="AP107" s="34" t="str">
        <f>IF(木曜日!AO12=0,"",木曜日!AO12)</f>
        <v/>
      </c>
      <c r="AQ107" s="34" t="str">
        <f>IF(木曜日!AP12=0,"",木曜日!AP12)</f>
        <v/>
      </c>
      <c r="AR107" s="34" t="str">
        <f>IF(木曜日!AQ12=0,"",木曜日!AQ12)</f>
        <v/>
      </c>
      <c r="AS107" s="34" t="str">
        <f>IF(木曜日!AR12=0,"",木曜日!AR12)</f>
        <v/>
      </c>
      <c r="AT107" s="30" t="str">
        <f>木曜日!AS12</f>
        <v>コープラスフーズ</v>
      </c>
      <c r="AU107" s="34">
        <f>木曜日!AT12</f>
        <v>0</v>
      </c>
      <c r="AV107" s="34">
        <f>木曜日!AU12</f>
        <v>0</v>
      </c>
    </row>
    <row r="108" spans="1:48">
      <c r="A108" s="41">
        <v>106</v>
      </c>
      <c r="B108" s="40">
        <f>木曜日!A13</f>
        <v>10</v>
      </c>
      <c r="C108" s="30">
        <f>木曜日!B13</f>
        <v>45719</v>
      </c>
      <c r="D108" s="40">
        <f>木曜日!C13</f>
        <v>4</v>
      </c>
      <c r="E108" s="40" t="str">
        <f>木曜日!D13</f>
        <v>木</v>
      </c>
      <c r="F108" s="34">
        <f>木曜日!E13</f>
        <v>0</v>
      </c>
      <c r="G108" s="34">
        <f>木曜日!F13</f>
        <v>526</v>
      </c>
      <c r="H108" s="34">
        <f>木曜日!G13</f>
        <v>303941</v>
      </c>
      <c r="I108" s="30" t="str">
        <f>木曜日!H13</f>
        <v>国産牛すき焼用（ロース）</v>
      </c>
      <c r="J108" s="30" t="str">
        <f>木曜日!I13</f>
        <v>150ｇ</v>
      </c>
      <c r="K108" s="34">
        <f>木曜日!J13</f>
        <v>5</v>
      </c>
      <c r="L108" s="188">
        <f>木曜日!K13</f>
        <v>45734</v>
      </c>
      <c r="M108" s="188">
        <f>木曜日!L13</f>
        <v>45731</v>
      </c>
      <c r="N108" s="34">
        <f>木曜日!M13</f>
        <v>0.75</v>
      </c>
      <c r="O108" s="34" t="str">
        <f>木曜日!N13</f>
        <v>303941250315</v>
      </c>
      <c r="P108" s="34" t="str">
        <f>IF(木曜日!O13=0,"",木曜日!O13)</f>
        <v>1684206665</v>
      </c>
      <c r="Q108" s="34" t="str">
        <f>IF(木曜日!P13=0,"",木曜日!P13)</f>
        <v/>
      </c>
      <c r="R108" s="34" t="str">
        <f>IF(木曜日!Q13=0,"",木曜日!Q13)</f>
        <v/>
      </c>
      <c r="S108" s="34" t="str">
        <f>IF(木曜日!R13=0,"",木曜日!R13)</f>
        <v/>
      </c>
      <c r="T108" s="34" t="str">
        <f>IF(木曜日!S13=0,"",木曜日!S13)</f>
        <v/>
      </c>
      <c r="U108" s="34" t="str">
        <f>IF(木曜日!T13=0,"",木曜日!T13)</f>
        <v/>
      </c>
      <c r="V108" s="34" t="str">
        <f>IF(木曜日!U13=0,"",木曜日!U13)</f>
        <v/>
      </c>
      <c r="W108" s="34" t="str">
        <f>IF(木曜日!V13=0,"",木曜日!V13)</f>
        <v/>
      </c>
      <c r="X108" s="34" t="str">
        <f>IF(木曜日!W13=0,"",木曜日!W13)</f>
        <v/>
      </c>
      <c r="Y108" s="34" t="str">
        <f>IF(木曜日!X13=0,"",木曜日!X13)</f>
        <v/>
      </c>
      <c r="Z108" s="34" t="str">
        <f>IF(木曜日!Y13=0,"",木曜日!Y13)</f>
        <v/>
      </c>
      <c r="AA108" s="34" t="str">
        <f>IF(木曜日!Z13=0,"",木曜日!Z13)</f>
        <v/>
      </c>
      <c r="AB108" s="34" t="str">
        <f>IF(木曜日!AA13=0,"",木曜日!AA13)</f>
        <v/>
      </c>
      <c r="AC108" s="34" t="str">
        <f>IF(木曜日!AB13=0,"",木曜日!AB13)</f>
        <v/>
      </c>
      <c r="AD108" s="34" t="str">
        <f>IF(木曜日!AC13=0,"",木曜日!AC13)</f>
        <v/>
      </c>
      <c r="AE108" s="34" t="str">
        <f>IF(木曜日!AD13=0,"",木曜日!AD13)</f>
        <v/>
      </c>
      <c r="AF108" s="34" t="str">
        <f>IF(木曜日!AE13=0,"",木曜日!AE13)</f>
        <v/>
      </c>
      <c r="AG108" s="34" t="str">
        <f>IF(木曜日!AF13=0,"",木曜日!AF13)</f>
        <v/>
      </c>
      <c r="AH108" s="34" t="str">
        <f>IF(木曜日!AG13=0,"",木曜日!AG13)</f>
        <v/>
      </c>
      <c r="AI108" s="34" t="str">
        <f>IF(木曜日!AH13=0,"",木曜日!AH13)</f>
        <v/>
      </c>
      <c r="AJ108" s="34" t="str">
        <f>IF(木曜日!AI13=0,"",木曜日!AI13)</f>
        <v/>
      </c>
      <c r="AK108" s="34" t="str">
        <f>IF(木曜日!AJ13=0,"",木曜日!AJ13)</f>
        <v/>
      </c>
      <c r="AL108" s="34" t="str">
        <f>IF(木曜日!AK13=0,"",木曜日!AK13)</f>
        <v/>
      </c>
      <c r="AM108" s="34" t="str">
        <f>IF(木曜日!AL13=0,"",木曜日!AL13)</f>
        <v/>
      </c>
      <c r="AN108" s="34" t="str">
        <f>IF(木曜日!AM13=0,"",木曜日!AM13)</f>
        <v/>
      </c>
      <c r="AO108" s="34" t="str">
        <f>IF(木曜日!AN13=0,"",木曜日!AN13)</f>
        <v/>
      </c>
      <c r="AP108" s="34" t="str">
        <f>IF(木曜日!AO13=0,"",木曜日!AO13)</f>
        <v/>
      </c>
      <c r="AQ108" s="34" t="str">
        <f>IF(木曜日!AP13=0,"",木曜日!AP13)</f>
        <v/>
      </c>
      <c r="AR108" s="34" t="str">
        <f>IF(木曜日!AQ13=0,"",木曜日!AQ13)</f>
        <v/>
      </c>
      <c r="AS108" s="34" t="str">
        <f>IF(木曜日!AR13=0,"",木曜日!AR13)</f>
        <v/>
      </c>
      <c r="AT108" s="30" t="str">
        <f>木曜日!AS13</f>
        <v>コープラスフーズ</v>
      </c>
      <c r="AU108" s="34">
        <f>木曜日!AT13</f>
        <v>0</v>
      </c>
      <c r="AV108" s="34">
        <f>木曜日!AU13</f>
        <v>0</v>
      </c>
    </row>
    <row r="109" spans="1:48">
      <c r="A109" s="41">
        <v>107</v>
      </c>
      <c r="B109" s="40">
        <f>木曜日!A14</f>
        <v>11</v>
      </c>
      <c r="C109" s="30">
        <f>木曜日!B14</f>
        <v>45719</v>
      </c>
      <c r="D109" s="40">
        <f>木曜日!C14</f>
        <v>4</v>
      </c>
      <c r="E109" s="40" t="str">
        <f>木曜日!D14</f>
        <v>木</v>
      </c>
      <c r="F109" s="34">
        <f>木曜日!E14</f>
        <v>0</v>
      </c>
      <c r="G109" s="34">
        <f>木曜日!F14</f>
        <v>521</v>
      </c>
      <c r="H109" s="34">
        <f>木曜日!G14</f>
        <v>307414</v>
      </c>
      <c r="I109" s="30" t="str">
        <f>木曜日!H14</f>
        <v>国産牛こまぎれ(ﾊﾞﾗ凍結）</v>
      </c>
      <c r="J109" s="30" t="str">
        <f>木曜日!I14</f>
        <v>270ｇ</v>
      </c>
      <c r="K109" s="34">
        <f>木曜日!J14</f>
        <v>30</v>
      </c>
      <c r="L109" s="188">
        <f>木曜日!K14</f>
        <v>45734</v>
      </c>
      <c r="M109" s="188">
        <f>木曜日!L14</f>
        <v>45731</v>
      </c>
      <c r="N109" s="34">
        <f>木曜日!M14</f>
        <v>8.1</v>
      </c>
      <c r="O109" s="34" t="str">
        <f>木曜日!N14</f>
        <v>307414250315</v>
      </c>
      <c r="P109" s="34" t="str">
        <f>IF(木曜日!O14=0,"",木曜日!O14)</f>
        <v>1375555768</v>
      </c>
      <c r="Q109" s="34" t="str">
        <f>IF(木曜日!P14=0,"",木曜日!P14)</f>
        <v>1625813259</v>
      </c>
      <c r="R109" s="34" t="str">
        <f>IF(木曜日!Q14=0,"",木曜日!Q14)</f>
        <v>1673819746</v>
      </c>
      <c r="S109" s="34" t="str">
        <f>IF(木曜日!R14=0,"",木曜日!R14)</f>
        <v>1667729372</v>
      </c>
      <c r="T109" s="34" t="str">
        <f>IF(木曜日!S14=0,"",木曜日!S14)</f>
        <v/>
      </c>
      <c r="U109" s="34" t="str">
        <f>IF(木曜日!T14=0,"",木曜日!T14)</f>
        <v/>
      </c>
      <c r="V109" s="34" t="str">
        <f>IF(木曜日!U14=0,"",木曜日!U14)</f>
        <v/>
      </c>
      <c r="W109" s="34" t="str">
        <f>IF(木曜日!V14=0,"",木曜日!V14)</f>
        <v/>
      </c>
      <c r="X109" s="34" t="str">
        <f>IF(木曜日!W14=0,"",木曜日!W14)</f>
        <v/>
      </c>
      <c r="Y109" s="34" t="str">
        <f>IF(木曜日!X14=0,"",木曜日!X14)</f>
        <v/>
      </c>
      <c r="Z109" s="34" t="str">
        <f>IF(木曜日!Y14=0,"",木曜日!Y14)</f>
        <v/>
      </c>
      <c r="AA109" s="34" t="str">
        <f>IF(木曜日!Z14=0,"",木曜日!Z14)</f>
        <v/>
      </c>
      <c r="AB109" s="34" t="str">
        <f>IF(木曜日!AA14=0,"",木曜日!AA14)</f>
        <v/>
      </c>
      <c r="AC109" s="34" t="str">
        <f>IF(木曜日!AB14=0,"",木曜日!AB14)</f>
        <v/>
      </c>
      <c r="AD109" s="34" t="str">
        <f>IF(木曜日!AC14=0,"",木曜日!AC14)</f>
        <v/>
      </c>
      <c r="AE109" s="34" t="str">
        <f>IF(木曜日!AD14=0,"",木曜日!AD14)</f>
        <v/>
      </c>
      <c r="AF109" s="34" t="str">
        <f>IF(木曜日!AE14=0,"",木曜日!AE14)</f>
        <v/>
      </c>
      <c r="AG109" s="34" t="str">
        <f>IF(木曜日!AF14=0,"",木曜日!AF14)</f>
        <v/>
      </c>
      <c r="AH109" s="34" t="str">
        <f>IF(木曜日!AG14=0,"",木曜日!AG14)</f>
        <v/>
      </c>
      <c r="AI109" s="34" t="str">
        <f>IF(木曜日!AH14=0,"",木曜日!AH14)</f>
        <v/>
      </c>
      <c r="AJ109" s="34" t="str">
        <f>IF(木曜日!AI14=0,"",木曜日!AI14)</f>
        <v/>
      </c>
      <c r="AK109" s="34" t="str">
        <f>IF(木曜日!AJ14=0,"",木曜日!AJ14)</f>
        <v/>
      </c>
      <c r="AL109" s="34" t="str">
        <f>IF(木曜日!AK14=0,"",木曜日!AK14)</f>
        <v/>
      </c>
      <c r="AM109" s="34" t="str">
        <f>IF(木曜日!AL14=0,"",木曜日!AL14)</f>
        <v/>
      </c>
      <c r="AN109" s="34" t="str">
        <f>IF(木曜日!AM14=0,"",木曜日!AM14)</f>
        <v/>
      </c>
      <c r="AO109" s="34" t="str">
        <f>IF(木曜日!AN14=0,"",木曜日!AN14)</f>
        <v/>
      </c>
      <c r="AP109" s="34" t="str">
        <f>IF(木曜日!AO14=0,"",木曜日!AO14)</f>
        <v/>
      </c>
      <c r="AQ109" s="34" t="str">
        <f>IF(木曜日!AP14=0,"",木曜日!AP14)</f>
        <v/>
      </c>
      <c r="AR109" s="34" t="str">
        <f>IF(木曜日!AQ14=0,"",木曜日!AQ14)</f>
        <v/>
      </c>
      <c r="AS109" s="34" t="str">
        <f>IF(木曜日!AR14=0,"",木曜日!AR14)</f>
        <v/>
      </c>
      <c r="AT109" s="30" t="str">
        <f>木曜日!AS14</f>
        <v>コープラスフーズ</v>
      </c>
      <c r="AU109" s="34">
        <f>木曜日!AT14</f>
        <v>0</v>
      </c>
      <c r="AV109" s="34">
        <f>木曜日!AU14</f>
        <v>0</v>
      </c>
    </row>
    <row r="110" spans="1:48">
      <c r="A110" s="41">
        <v>108</v>
      </c>
      <c r="B110" s="40">
        <f>木曜日!A15</f>
        <v>12</v>
      </c>
      <c r="C110" s="30" t="str">
        <f>木曜日!B15</f>
        <v/>
      </c>
      <c r="D110" s="40" t="str">
        <f>木曜日!C15</f>
        <v/>
      </c>
      <c r="E110" s="40" t="str">
        <f>木曜日!D15</f>
        <v/>
      </c>
      <c r="F110" s="34">
        <f>木曜日!E15</f>
        <v>0</v>
      </c>
      <c r="G110" s="34" t="str">
        <f>木曜日!F15</f>
        <v/>
      </c>
      <c r="H110" s="34" t="str">
        <f>木曜日!G15</f>
        <v/>
      </c>
      <c r="I110" s="30" t="str">
        <f>木曜日!H15</f>
        <v/>
      </c>
      <c r="J110" s="30" t="str">
        <f>木曜日!I15</f>
        <v/>
      </c>
      <c r="K110" s="34" t="str">
        <f>木曜日!J15</f>
        <v/>
      </c>
      <c r="L110" s="188" t="str">
        <f>木曜日!K15</f>
        <v/>
      </c>
      <c r="M110" s="188" t="str">
        <f>木曜日!L15</f>
        <v/>
      </c>
      <c r="N110" s="34" t="str">
        <f>木曜日!M15</f>
        <v/>
      </c>
      <c r="O110" s="34" t="str">
        <f>木曜日!N15</f>
        <v/>
      </c>
      <c r="P110" s="34" t="str">
        <f>IF(木曜日!O15=0,"",木曜日!O15)</f>
        <v/>
      </c>
      <c r="Q110" s="34" t="str">
        <f>IF(木曜日!P15=0,"",木曜日!P15)</f>
        <v/>
      </c>
      <c r="R110" s="34" t="str">
        <f>IF(木曜日!Q15=0,"",木曜日!Q15)</f>
        <v/>
      </c>
      <c r="S110" s="34" t="str">
        <f>IF(木曜日!R15=0,"",木曜日!R15)</f>
        <v/>
      </c>
      <c r="T110" s="34" t="str">
        <f>IF(木曜日!S15=0,"",木曜日!S15)</f>
        <v/>
      </c>
      <c r="U110" s="34" t="str">
        <f>IF(木曜日!T15=0,"",木曜日!T15)</f>
        <v/>
      </c>
      <c r="V110" s="34" t="str">
        <f>IF(木曜日!U15=0,"",木曜日!U15)</f>
        <v/>
      </c>
      <c r="W110" s="34" t="str">
        <f>IF(木曜日!V15=0,"",木曜日!V15)</f>
        <v/>
      </c>
      <c r="X110" s="34" t="str">
        <f>IF(木曜日!W15=0,"",木曜日!W15)</f>
        <v/>
      </c>
      <c r="Y110" s="34" t="str">
        <f>IF(木曜日!X15=0,"",木曜日!X15)</f>
        <v/>
      </c>
      <c r="Z110" s="34" t="str">
        <f>IF(木曜日!Y15=0,"",木曜日!Y15)</f>
        <v/>
      </c>
      <c r="AA110" s="34" t="str">
        <f>IF(木曜日!Z15=0,"",木曜日!Z15)</f>
        <v/>
      </c>
      <c r="AB110" s="34" t="str">
        <f>IF(木曜日!AA15=0,"",木曜日!AA15)</f>
        <v/>
      </c>
      <c r="AC110" s="34" t="str">
        <f>IF(木曜日!AB15=0,"",木曜日!AB15)</f>
        <v/>
      </c>
      <c r="AD110" s="34" t="str">
        <f>IF(木曜日!AC15=0,"",木曜日!AC15)</f>
        <v/>
      </c>
      <c r="AE110" s="34" t="str">
        <f>IF(木曜日!AD15=0,"",木曜日!AD15)</f>
        <v/>
      </c>
      <c r="AF110" s="34" t="str">
        <f>IF(木曜日!AE15=0,"",木曜日!AE15)</f>
        <v/>
      </c>
      <c r="AG110" s="34" t="str">
        <f>IF(木曜日!AF15=0,"",木曜日!AF15)</f>
        <v/>
      </c>
      <c r="AH110" s="34" t="str">
        <f>IF(木曜日!AG15=0,"",木曜日!AG15)</f>
        <v/>
      </c>
      <c r="AI110" s="34" t="str">
        <f>IF(木曜日!AH15=0,"",木曜日!AH15)</f>
        <v/>
      </c>
      <c r="AJ110" s="34" t="str">
        <f>IF(木曜日!AI15=0,"",木曜日!AI15)</f>
        <v/>
      </c>
      <c r="AK110" s="34" t="str">
        <f>IF(木曜日!AJ15=0,"",木曜日!AJ15)</f>
        <v/>
      </c>
      <c r="AL110" s="34" t="str">
        <f>IF(木曜日!AK15=0,"",木曜日!AK15)</f>
        <v/>
      </c>
      <c r="AM110" s="34" t="str">
        <f>IF(木曜日!AL15=0,"",木曜日!AL15)</f>
        <v/>
      </c>
      <c r="AN110" s="34" t="str">
        <f>IF(木曜日!AM15=0,"",木曜日!AM15)</f>
        <v/>
      </c>
      <c r="AO110" s="34" t="str">
        <f>IF(木曜日!AN15=0,"",木曜日!AN15)</f>
        <v/>
      </c>
      <c r="AP110" s="34" t="str">
        <f>IF(木曜日!AO15=0,"",木曜日!AO15)</f>
        <v/>
      </c>
      <c r="AQ110" s="34" t="str">
        <f>IF(木曜日!AP15=0,"",木曜日!AP15)</f>
        <v/>
      </c>
      <c r="AR110" s="34" t="str">
        <f>IF(木曜日!AQ15=0,"",木曜日!AQ15)</f>
        <v/>
      </c>
      <c r="AS110" s="34" t="str">
        <f>IF(木曜日!AR15=0,"",木曜日!AR15)</f>
        <v/>
      </c>
      <c r="AT110" s="30" t="str">
        <f>木曜日!AS15</f>
        <v/>
      </c>
      <c r="AU110" s="34">
        <f>木曜日!AT15</f>
        <v>0</v>
      </c>
      <c r="AV110" s="34">
        <f>木曜日!AU15</f>
        <v>0</v>
      </c>
    </row>
    <row r="111" spans="1:48">
      <c r="A111" s="41">
        <v>109</v>
      </c>
      <c r="B111" s="40">
        <f>木曜日!A16</f>
        <v>13</v>
      </c>
      <c r="C111" s="30" t="str">
        <f>木曜日!B16</f>
        <v/>
      </c>
      <c r="D111" s="40" t="str">
        <f>木曜日!C16</f>
        <v/>
      </c>
      <c r="E111" s="40" t="str">
        <f>木曜日!D16</f>
        <v/>
      </c>
      <c r="F111" s="34">
        <f>木曜日!E16</f>
        <v>0</v>
      </c>
      <c r="G111" s="34" t="str">
        <f>木曜日!F16</f>
        <v/>
      </c>
      <c r="H111" s="34" t="str">
        <f>木曜日!G16</f>
        <v/>
      </c>
      <c r="I111" s="30" t="str">
        <f>木曜日!H16</f>
        <v/>
      </c>
      <c r="J111" s="30" t="str">
        <f>木曜日!I16</f>
        <v/>
      </c>
      <c r="K111" s="34" t="str">
        <f>木曜日!J16</f>
        <v/>
      </c>
      <c r="L111" s="188" t="str">
        <f>木曜日!K16</f>
        <v/>
      </c>
      <c r="M111" s="188" t="str">
        <f>木曜日!L16</f>
        <v/>
      </c>
      <c r="N111" s="34" t="str">
        <f>木曜日!M16</f>
        <v/>
      </c>
      <c r="O111" s="34" t="str">
        <f>木曜日!N16</f>
        <v/>
      </c>
      <c r="P111" s="34" t="str">
        <f>IF(木曜日!O16=0,"",木曜日!O16)</f>
        <v/>
      </c>
      <c r="Q111" s="34" t="str">
        <f>IF(木曜日!P16=0,"",木曜日!P16)</f>
        <v/>
      </c>
      <c r="R111" s="34" t="str">
        <f>IF(木曜日!Q16=0,"",木曜日!Q16)</f>
        <v/>
      </c>
      <c r="S111" s="34" t="str">
        <f>IF(木曜日!R16=0,"",木曜日!R16)</f>
        <v/>
      </c>
      <c r="T111" s="34" t="str">
        <f>IF(木曜日!S16=0,"",木曜日!S16)</f>
        <v/>
      </c>
      <c r="U111" s="34" t="str">
        <f>IF(木曜日!T16=0,"",木曜日!T16)</f>
        <v/>
      </c>
      <c r="V111" s="34" t="str">
        <f>IF(木曜日!U16=0,"",木曜日!U16)</f>
        <v/>
      </c>
      <c r="W111" s="34" t="str">
        <f>IF(木曜日!V16=0,"",木曜日!V16)</f>
        <v/>
      </c>
      <c r="X111" s="34" t="str">
        <f>IF(木曜日!W16=0,"",木曜日!W16)</f>
        <v/>
      </c>
      <c r="Y111" s="34" t="str">
        <f>IF(木曜日!X16=0,"",木曜日!X16)</f>
        <v/>
      </c>
      <c r="Z111" s="34" t="str">
        <f>IF(木曜日!Y16=0,"",木曜日!Y16)</f>
        <v/>
      </c>
      <c r="AA111" s="34" t="str">
        <f>IF(木曜日!Z16=0,"",木曜日!Z16)</f>
        <v/>
      </c>
      <c r="AB111" s="34" t="str">
        <f>IF(木曜日!AA16=0,"",木曜日!AA16)</f>
        <v/>
      </c>
      <c r="AC111" s="34" t="str">
        <f>IF(木曜日!AB16=0,"",木曜日!AB16)</f>
        <v/>
      </c>
      <c r="AD111" s="34" t="str">
        <f>IF(木曜日!AC16=0,"",木曜日!AC16)</f>
        <v/>
      </c>
      <c r="AE111" s="34" t="str">
        <f>IF(木曜日!AD16=0,"",木曜日!AD16)</f>
        <v/>
      </c>
      <c r="AF111" s="34" t="str">
        <f>IF(木曜日!AE16=0,"",木曜日!AE16)</f>
        <v/>
      </c>
      <c r="AG111" s="34" t="str">
        <f>IF(木曜日!AF16=0,"",木曜日!AF16)</f>
        <v/>
      </c>
      <c r="AH111" s="34" t="str">
        <f>IF(木曜日!AG16=0,"",木曜日!AG16)</f>
        <v/>
      </c>
      <c r="AI111" s="34" t="str">
        <f>IF(木曜日!AH16=0,"",木曜日!AH16)</f>
        <v/>
      </c>
      <c r="AJ111" s="34" t="str">
        <f>IF(木曜日!AI16=0,"",木曜日!AI16)</f>
        <v/>
      </c>
      <c r="AK111" s="34" t="str">
        <f>IF(木曜日!AJ16=0,"",木曜日!AJ16)</f>
        <v/>
      </c>
      <c r="AL111" s="34" t="str">
        <f>IF(木曜日!AK16=0,"",木曜日!AK16)</f>
        <v/>
      </c>
      <c r="AM111" s="34" t="str">
        <f>IF(木曜日!AL16=0,"",木曜日!AL16)</f>
        <v/>
      </c>
      <c r="AN111" s="34" t="str">
        <f>IF(木曜日!AM16=0,"",木曜日!AM16)</f>
        <v/>
      </c>
      <c r="AO111" s="34" t="str">
        <f>IF(木曜日!AN16=0,"",木曜日!AN16)</f>
        <v/>
      </c>
      <c r="AP111" s="34" t="str">
        <f>IF(木曜日!AO16=0,"",木曜日!AO16)</f>
        <v/>
      </c>
      <c r="AQ111" s="34" t="str">
        <f>IF(木曜日!AP16=0,"",木曜日!AP16)</f>
        <v/>
      </c>
      <c r="AR111" s="34" t="str">
        <f>IF(木曜日!AQ16=0,"",木曜日!AQ16)</f>
        <v/>
      </c>
      <c r="AS111" s="34" t="str">
        <f>IF(木曜日!AR16=0,"",木曜日!AR16)</f>
        <v/>
      </c>
      <c r="AT111" s="30" t="str">
        <f>木曜日!AS16</f>
        <v/>
      </c>
      <c r="AU111" s="34">
        <f>木曜日!AT16</f>
        <v>0</v>
      </c>
      <c r="AV111" s="34">
        <f>木曜日!AU16</f>
        <v>0</v>
      </c>
    </row>
    <row r="112" spans="1:48">
      <c r="A112" s="41">
        <v>110</v>
      </c>
      <c r="B112" s="40">
        <f>木曜日!A17</f>
        <v>14</v>
      </c>
      <c r="C112" s="30" t="str">
        <f>木曜日!B17</f>
        <v/>
      </c>
      <c r="D112" s="40" t="str">
        <f>木曜日!C17</f>
        <v/>
      </c>
      <c r="E112" s="40" t="str">
        <f>木曜日!D17</f>
        <v/>
      </c>
      <c r="F112" s="34">
        <f>木曜日!E17</f>
        <v>0</v>
      </c>
      <c r="G112" s="34" t="str">
        <f>木曜日!F17</f>
        <v/>
      </c>
      <c r="H112" s="34" t="str">
        <f>木曜日!G17</f>
        <v/>
      </c>
      <c r="I112" s="30" t="str">
        <f>木曜日!H17</f>
        <v/>
      </c>
      <c r="J112" s="30" t="str">
        <f>木曜日!I17</f>
        <v/>
      </c>
      <c r="K112" s="34" t="str">
        <f>木曜日!J17</f>
        <v/>
      </c>
      <c r="L112" s="188" t="str">
        <f>木曜日!K17</f>
        <v/>
      </c>
      <c r="M112" s="188" t="str">
        <f>木曜日!L17</f>
        <v/>
      </c>
      <c r="N112" s="34" t="str">
        <f>木曜日!M17</f>
        <v/>
      </c>
      <c r="O112" s="34" t="str">
        <f>木曜日!N17</f>
        <v/>
      </c>
      <c r="P112" s="34" t="str">
        <f>IF(木曜日!O17=0,"",木曜日!O17)</f>
        <v/>
      </c>
      <c r="Q112" s="34" t="str">
        <f>IF(木曜日!P17=0,"",木曜日!P17)</f>
        <v/>
      </c>
      <c r="R112" s="34" t="str">
        <f>IF(木曜日!Q17=0,"",木曜日!Q17)</f>
        <v/>
      </c>
      <c r="S112" s="34" t="str">
        <f>IF(木曜日!R17=0,"",木曜日!R17)</f>
        <v/>
      </c>
      <c r="T112" s="34" t="str">
        <f>IF(木曜日!S17=0,"",木曜日!S17)</f>
        <v/>
      </c>
      <c r="U112" s="34" t="str">
        <f>IF(木曜日!T17=0,"",木曜日!T17)</f>
        <v/>
      </c>
      <c r="V112" s="34" t="str">
        <f>IF(木曜日!U17=0,"",木曜日!U17)</f>
        <v/>
      </c>
      <c r="W112" s="34" t="str">
        <f>IF(木曜日!V17=0,"",木曜日!V17)</f>
        <v/>
      </c>
      <c r="X112" s="34" t="str">
        <f>IF(木曜日!W17=0,"",木曜日!W17)</f>
        <v/>
      </c>
      <c r="Y112" s="34" t="str">
        <f>IF(木曜日!X17=0,"",木曜日!X17)</f>
        <v/>
      </c>
      <c r="Z112" s="34" t="str">
        <f>IF(木曜日!Y17=0,"",木曜日!Y17)</f>
        <v/>
      </c>
      <c r="AA112" s="34" t="str">
        <f>IF(木曜日!Z17=0,"",木曜日!Z17)</f>
        <v/>
      </c>
      <c r="AB112" s="34" t="str">
        <f>IF(木曜日!AA17=0,"",木曜日!AA17)</f>
        <v/>
      </c>
      <c r="AC112" s="34" t="str">
        <f>IF(木曜日!AB17=0,"",木曜日!AB17)</f>
        <v/>
      </c>
      <c r="AD112" s="34" t="str">
        <f>IF(木曜日!AC17=0,"",木曜日!AC17)</f>
        <v/>
      </c>
      <c r="AE112" s="34" t="str">
        <f>IF(木曜日!AD17=0,"",木曜日!AD17)</f>
        <v/>
      </c>
      <c r="AF112" s="34" t="str">
        <f>IF(木曜日!AE17=0,"",木曜日!AE17)</f>
        <v/>
      </c>
      <c r="AG112" s="34" t="str">
        <f>IF(木曜日!AF17=0,"",木曜日!AF17)</f>
        <v/>
      </c>
      <c r="AH112" s="34" t="str">
        <f>IF(木曜日!AG17=0,"",木曜日!AG17)</f>
        <v/>
      </c>
      <c r="AI112" s="34" t="str">
        <f>IF(木曜日!AH17=0,"",木曜日!AH17)</f>
        <v/>
      </c>
      <c r="AJ112" s="34" t="str">
        <f>IF(木曜日!AI17=0,"",木曜日!AI17)</f>
        <v/>
      </c>
      <c r="AK112" s="34" t="str">
        <f>IF(木曜日!AJ17=0,"",木曜日!AJ17)</f>
        <v/>
      </c>
      <c r="AL112" s="34" t="str">
        <f>IF(木曜日!AK17=0,"",木曜日!AK17)</f>
        <v/>
      </c>
      <c r="AM112" s="34" t="str">
        <f>IF(木曜日!AL17=0,"",木曜日!AL17)</f>
        <v/>
      </c>
      <c r="AN112" s="34" t="str">
        <f>IF(木曜日!AM17=0,"",木曜日!AM17)</f>
        <v/>
      </c>
      <c r="AO112" s="34" t="str">
        <f>IF(木曜日!AN17=0,"",木曜日!AN17)</f>
        <v/>
      </c>
      <c r="AP112" s="34" t="str">
        <f>IF(木曜日!AO17=0,"",木曜日!AO17)</f>
        <v/>
      </c>
      <c r="AQ112" s="34" t="str">
        <f>IF(木曜日!AP17=0,"",木曜日!AP17)</f>
        <v/>
      </c>
      <c r="AR112" s="34" t="str">
        <f>IF(木曜日!AQ17=0,"",木曜日!AQ17)</f>
        <v/>
      </c>
      <c r="AS112" s="34" t="str">
        <f>IF(木曜日!AR17=0,"",木曜日!AR17)</f>
        <v/>
      </c>
      <c r="AT112" s="30" t="str">
        <f>木曜日!AS17</f>
        <v/>
      </c>
      <c r="AU112" s="34">
        <f>木曜日!AT17</f>
        <v>0</v>
      </c>
      <c r="AV112" s="34">
        <f>木曜日!AU17</f>
        <v>0</v>
      </c>
    </row>
    <row r="113" spans="1:48">
      <c r="A113" s="41">
        <v>111</v>
      </c>
      <c r="B113" s="40">
        <f>木曜日!A18</f>
        <v>15</v>
      </c>
      <c r="C113" s="30" t="str">
        <f>木曜日!B18</f>
        <v/>
      </c>
      <c r="D113" s="40" t="str">
        <f>木曜日!C18</f>
        <v/>
      </c>
      <c r="E113" s="40" t="str">
        <f>木曜日!D18</f>
        <v/>
      </c>
      <c r="F113" s="34">
        <f>木曜日!E18</f>
        <v>0</v>
      </c>
      <c r="G113" s="34" t="str">
        <f>木曜日!F18</f>
        <v/>
      </c>
      <c r="H113" s="34" t="str">
        <f>木曜日!G18</f>
        <v/>
      </c>
      <c r="I113" s="30" t="str">
        <f>木曜日!H18</f>
        <v/>
      </c>
      <c r="J113" s="30" t="str">
        <f>木曜日!I18</f>
        <v/>
      </c>
      <c r="K113" s="34" t="str">
        <f>木曜日!J18</f>
        <v/>
      </c>
      <c r="L113" s="188" t="str">
        <f>木曜日!K18</f>
        <v/>
      </c>
      <c r="M113" s="188" t="str">
        <f>木曜日!L18</f>
        <v/>
      </c>
      <c r="N113" s="34" t="str">
        <f>木曜日!M18</f>
        <v/>
      </c>
      <c r="O113" s="34" t="str">
        <f>木曜日!N18</f>
        <v/>
      </c>
      <c r="P113" s="34" t="str">
        <f>IF(木曜日!O18=0,"",木曜日!O18)</f>
        <v/>
      </c>
      <c r="Q113" s="34" t="str">
        <f>IF(木曜日!P18=0,"",木曜日!P18)</f>
        <v/>
      </c>
      <c r="R113" s="34" t="str">
        <f>IF(木曜日!Q18=0,"",木曜日!Q18)</f>
        <v/>
      </c>
      <c r="S113" s="34" t="str">
        <f>IF(木曜日!R18=0,"",木曜日!R18)</f>
        <v/>
      </c>
      <c r="T113" s="34" t="str">
        <f>IF(木曜日!S18=0,"",木曜日!S18)</f>
        <v/>
      </c>
      <c r="U113" s="34" t="str">
        <f>IF(木曜日!T18=0,"",木曜日!T18)</f>
        <v/>
      </c>
      <c r="V113" s="34" t="str">
        <f>IF(木曜日!U18=0,"",木曜日!U18)</f>
        <v/>
      </c>
      <c r="W113" s="34" t="str">
        <f>IF(木曜日!V18=0,"",木曜日!V18)</f>
        <v/>
      </c>
      <c r="X113" s="34" t="str">
        <f>IF(木曜日!W18=0,"",木曜日!W18)</f>
        <v/>
      </c>
      <c r="Y113" s="34" t="str">
        <f>IF(木曜日!X18=0,"",木曜日!X18)</f>
        <v/>
      </c>
      <c r="Z113" s="34" t="str">
        <f>IF(木曜日!Y18=0,"",木曜日!Y18)</f>
        <v/>
      </c>
      <c r="AA113" s="34" t="str">
        <f>IF(木曜日!Z18=0,"",木曜日!Z18)</f>
        <v/>
      </c>
      <c r="AB113" s="34" t="str">
        <f>IF(木曜日!AA18=0,"",木曜日!AA18)</f>
        <v/>
      </c>
      <c r="AC113" s="34" t="str">
        <f>IF(木曜日!AB18=0,"",木曜日!AB18)</f>
        <v/>
      </c>
      <c r="AD113" s="34" t="str">
        <f>IF(木曜日!AC18=0,"",木曜日!AC18)</f>
        <v/>
      </c>
      <c r="AE113" s="34" t="str">
        <f>IF(木曜日!AD18=0,"",木曜日!AD18)</f>
        <v/>
      </c>
      <c r="AF113" s="34" t="str">
        <f>IF(木曜日!AE18=0,"",木曜日!AE18)</f>
        <v/>
      </c>
      <c r="AG113" s="34" t="str">
        <f>IF(木曜日!AF18=0,"",木曜日!AF18)</f>
        <v/>
      </c>
      <c r="AH113" s="34" t="str">
        <f>IF(木曜日!AG18=0,"",木曜日!AG18)</f>
        <v/>
      </c>
      <c r="AI113" s="34" t="str">
        <f>IF(木曜日!AH18=0,"",木曜日!AH18)</f>
        <v/>
      </c>
      <c r="AJ113" s="34" t="str">
        <f>IF(木曜日!AI18=0,"",木曜日!AI18)</f>
        <v/>
      </c>
      <c r="AK113" s="34" t="str">
        <f>IF(木曜日!AJ18=0,"",木曜日!AJ18)</f>
        <v/>
      </c>
      <c r="AL113" s="34" t="str">
        <f>IF(木曜日!AK18=0,"",木曜日!AK18)</f>
        <v/>
      </c>
      <c r="AM113" s="34" t="str">
        <f>IF(木曜日!AL18=0,"",木曜日!AL18)</f>
        <v/>
      </c>
      <c r="AN113" s="34" t="str">
        <f>IF(木曜日!AM18=0,"",木曜日!AM18)</f>
        <v/>
      </c>
      <c r="AO113" s="34" t="str">
        <f>IF(木曜日!AN18=0,"",木曜日!AN18)</f>
        <v/>
      </c>
      <c r="AP113" s="34" t="str">
        <f>IF(木曜日!AO18=0,"",木曜日!AO18)</f>
        <v/>
      </c>
      <c r="AQ113" s="34" t="str">
        <f>IF(木曜日!AP18=0,"",木曜日!AP18)</f>
        <v/>
      </c>
      <c r="AR113" s="34" t="str">
        <f>IF(木曜日!AQ18=0,"",木曜日!AQ18)</f>
        <v/>
      </c>
      <c r="AS113" s="34" t="str">
        <f>IF(木曜日!AR18=0,"",木曜日!AR18)</f>
        <v/>
      </c>
      <c r="AT113" s="30" t="str">
        <f>木曜日!AS18</f>
        <v/>
      </c>
      <c r="AU113" s="34">
        <f>木曜日!AT18</f>
        <v>0</v>
      </c>
      <c r="AV113" s="34">
        <f>木曜日!AU18</f>
        <v>0</v>
      </c>
    </row>
    <row r="114" spans="1:48">
      <c r="A114" s="41">
        <v>112</v>
      </c>
      <c r="B114" s="40">
        <f>木曜日!A19</f>
        <v>16</v>
      </c>
      <c r="C114" s="30" t="str">
        <f>木曜日!B19</f>
        <v/>
      </c>
      <c r="D114" s="40" t="str">
        <f>木曜日!C19</f>
        <v/>
      </c>
      <c r="E114" s="40" t="str">
        <f>木曜日!D19</f>
        <v/>
      </c>
      <c r="F114" s="34">
        <f>木曜日!E19</f>
        <v>0</v>
      </c>
      <c r="G114" s="34" t="str">
        <f>木曜日!F19</f>
        <v/>
      </c>
      <c r="H114" s="34" t="str">
        <f>木曜日!G19</f>
        <v/>
      </c>
      <c r="I114" s="30" t="str">
        <f>木曜日!H19</f>
        <v/>
      </c>
      <c r="J114" s="30" t="str">
        <f>木曜日!I19</f>
        <v/>
      </c>
      <c r="K114" s="34" t="str">
        <f>木曜日!J19</f>
        <v/>
      </c>
      <c r="L114" s="188" t="str">
        <f>木曜日!K19</f>
        <v/>
      </c>
      <c r="M114" s="188" t="str">
        <f>木曜日!L19</f>
        <v/>
      </c>
      <c r="N114" s="34" t="str">
        <f>木曜日!M19</f>
        <v/>
      </c>
      <c r="O114" s="34" t="str">
        <f>木曜日!N19</f>
        <v/>
      </c>
      <c r="P114" s="34" t="str">
        <f>IF(木曜日!O19=0,"",木曜日!O19)</f>
        <v/>
      </c>
      <c r="Q114" s="34" t="str">
        <f>IF(木曜日!P19=0,"",木曜日!P19)</f>
        <v/>
      </c>
      <c r="R114" s="34" t="str">
        <f>IF(木曜日!Q19=0,"",木曜日!Q19)</f>
        <v/>
      </c>
      <c r="S114" s="34" t="str">
        <f>IF(木曜日!R19=0,"",木曜日!R19)</f>
        <v/>
      </c>
      <c r="T114" s="34" t="str">
        <f>IF(木曜日!S19=0,"",木曜日!S19)</f>
        <v/>
      </c>
      <c r="U114" s="34" t="str">
        <f>IF(木曜日!T19=0,"",木曜日!T19)</f>
        <v/>
      </c>
      <c r="V114" s="34" t="str">
        <f>IF(木曜日!U19=0,"",木曜日!U19)</f>
        <v/>
      </c>
      <c r="W114" s="34" t="str">
        <f>IF(木曜日!V19=0,"",木曜日!V19)</f>
        <v/>
      </c>
      <c r="X114" s="34" t="str">
        <f>IF(木曜日!W19=0,"",木曜日!W19)</f>
        <v/>
      </c>
      <c r="Y114" s="34" t="str">
        <f>IF(木曜日!X19=0,"",木曜日!X19)</f>
        <v/>
      </c>
      <c r="Z114" s="34" t="str">
        <f>IF(木曜日!Y19=0,"",木曜日!Y19)</f>
        <v/>
      </c>
      <c r="AA114" s="34" t="str">
        <f>IF(木曜日!Z19=0,"",木曜日!Z19)</f>
        <v/>
      </c>
      <c r="AB114" s="34" t="str">
        <f>IF(木曜日!AA19=0,"",木曜日!AA19)</f>
        <v/>
      </c>
      <c r="AC114" s="34" t="str">
        <f>IF(木曜日!AB19=0,"",木曜日!AB19)</f>
        <v/>
      </c>
      <c r="AD114" s="34" t="str">
        <f>IF(木曜日!AC19=0,"",木曜日!AC19)</f>
        <v/>
      </c>
      <c r="AE114" s="34" t="str">
        <f>IF(木曜日!AD19=0,"",木曜日!AD19)</f>
        <v/>
      </c>
      <c r="AF114" s="34" t="str">
        <f>IF(木曜日!AE19=0,"",木曜日!AE19)</f>
        <v/>
      </c>
      <c r="AG114" s="34" t="str">
        <f>IF(木曜日!AF19=0,"",木曜日!AF19)</f>
        <v/>
      </c>
      <c r="AH114" s="34" t="str">
        <f>IF(木曜日!AG19=0,"",木曜日!AG19)</f>
        <v/>
      </c>
      <c r="AI114" s="34" t="str">
        <f>IF(木曜日!AH19=0,"",木曜日!AH19)</f>
        <v/>
      </c>
      <c r="AJ114" s="34" t="str">
        <f>IF(木曜日!AI19=0,"",木曜日!AI19)</f>
        <v/>
      </c>
      <c r="AK114" s="34" t="str">
        <f>IF(木曜日!AJ19=0,"",木曜日!AJ19)</f>
        <v/>
      </c>
      <c r="AL114" s="34" t="str">
        <f>IF(木曜日!AK19=0,"",木曜日!AK19)</f>
        <v/>
      </c>
      <c r="AM114" s="34" t="str">
        <f>IF(木曜日!AL19=0,"",木曜日!AL19)</f>
        <v/>
      </c>
      <c r="AN114" s="34" t="str">
        <f>IF(木曜日!AM19=0,"",木曜日!AM19)</f>
        <v/>
      </c>
      <c r="AO114" s="34" t="str">
        <f>IF(木曜日!AN19=0,"",木曜日!AN19)</f>
        <v/>
      </c>
      <c r="AP114" s="34" t="str">
        <f>IF(木曜日!AO19=0,"",木曜日!AO19)</f>
        <v/>
      </c>
      <c r="AQ114" s="34" t="str">
        <f>IF(木曜日!AP19=0,"",木曜日!AP19)</f>
        <v/>
      </c>
      <c r="AR114" s="34" t="str">
        <f>IF(木曜日!AQ19=0,"",木曜日!AQ19)</f>
        <v/>
      </c>
      <c r="AS114" s="34" t="str">
        <f>IF(木曜日!AR19=0,"",木曜日!AR19)</f>
        <v/>
      </c>
      <c r="AT114" s="30" t="str">
        <f>木曜日!AS19</f>
        <v/>
      </c>
      <c r="AU114" s="34">
        <f>木曜日!AT19</f>
        <v>0</v>
      </c>
      <c r="AV114" s="34">
        <f>木曜日!AU19</f>
        <v>0</v>
      </c>
    </row>
    <row r="115" spans="1:48">
      <c r="A115" s="41">
        <v>113</v>
      </c>
      <c r="B115" s="40">
        <f>木曜日!A20</f>
        <v>17</v>
      </c>
      <c r="C115" s="30" t="str">
        <f>木曜日!B20</f>
        <v/>
      </c>
      <c r="D115" s="40" t="str">
        <f>木曜日!C20</f>
        <v/>
      </c>
      <c r="E115" s="40" t="str">
        <f>木曜日!D20</f>
        <v/>
      </c>
      <c r="F115" s="34">
        <f>木曜日!E20</f>
        <v>0</v>
      </c>
      <c r="G115" s="34" t="str">
        <f>木曜日!F20</f>
        <v/>
      </c>
      <c r="H115" s="34" t="str">
        <f>木曜日!G20</f>
        <v/>
      </c>
      <c r="I115" s="30" t="str">
        <f>木曜日!H20</f>
        <v/>
      </c>
      <c r="J115" s="30" t="str">
        <f>木曜日!I20</f>
        <v/>
      </c>
      <c r="K115" s="34" t="str">
        <f>木曜日!J20</f>
        <v/>
      </c>
      <c r="L115" s="188" t="str">
        <f>木曜日!K20</f>
        <v/>
      </c>
      <c r="M115" s="188" t="str">
        <f>木曜日!L20</f>
        <v/>
      </c>
      <c r="N115" s="34" t="str">
        <f>木曜日!M20</f>
        <v/>
      </c>
      <c r="O115" s="34" t="str">
        <f>木曜日!N20</f>
        <v/>
      </c>
      <c r="P115" s="34" t="str">
        <f>IF(木曜日!O20=0,"",木曜日!O20)</f>
        <v/>
      </c>
      <c r="Q115" s="34" t="str">
        <f>IF(木曜日!P20=0,"",木曜日!P20)</f>
        <v/>
      </c>
      <c r="R115" s="34" t="str">
        <f>IF(木曜日!Q20=0,"",木曜日!Q20)</f>
        <v/>
      </c>
      <c r="S115" s="34" t="str">
        <f>IF(木曜日!R20=0,"",木曜日!R20)</f>
        <v/>
      </c>
      <c r="T115" s="34" t="str">
        <f>IF(木曜日!S20=0,"",木曜日!S20)</f>
        <v/>
      </c>
      <c r="U115" s="34" t="str">
        <f>IF(木曜日!T20=0,"",木曜日!T20)</f>
        <v/>
      </c>
      <c r="V115" s="34" t="str">
        <f>IF(木曜日!U20=0,"",木曜日!U20)</f>
        <v/>
      </c>
      <c r="W115" s="34" t="str">
        <f>IF(木曜日!V20=0,"",木曜日!V20)</f>
        <v/>
      </c>
      <c r="X115" s="34" t="str">
        <f>IF(木曜日!W20=0,"",木曜日!W20)</f>
        <v/>
      </c>
      <c r="Y115" s="34" t="str">
        <f>IF(木曜日!X20=0,"",木曜日!X20)</f>
        <v/>
      </c>
      <c r="Z115" s="34" t="str">
        <f>IF(木曜日!Y20=0,"",木曜日!Y20)</f>
        <v/>
      </c>
      <c r="AA115" s="34" t="str">
        <f>IF(木曜日!Z20=0,"",木曜日!Z20)</f>
        <v/>
      </c>
      <c r="AB115" s="34" t="str">
        <f>IF(木曜日!AA20=0,"",木曜日!AA20)</f>
        <v/>
      </c>
      <c r="AC115" s="34" t="str">
        <f>IF(木曜日!AB20=0,"",木曜日!AB20)</f>
        <v/>
      </c>
      <c r="AD115" s="34" t="str">
        <f>IF(木曜日!AC20=0,"",木曜日!AC20)</f>
        <v/>
      </c>
      <c r="AE115" s="34" t="str">
        <f>IF(木曜日!AD20=0,"",木曜日!AD20)</f>
        <v/>
      </c>
      <c r="AF115" s="34" t="str">
        <f>IF(木曜日!AE20=0,"",木曜日!AE20)</f>
        <v/>
      </c>
      <c r="AG115" s="34" t="str">
        <f>IF(木曜日!AF20=0,"",木曜日!AF20)</f>
        <v/>
      </c>
      <c r="AH115" s="34" t="str">
        <f>IF(木曜日!AG20=0,"",木曜日!AG20)</f>
        <v/>
      </c>
      <c r="AI115" s="34" t="str">
        <f>IF(木曜日!AH20=0,"",木曜日!AH20)</f>
        <v/>
      </c>
      <c r="AJ115" s="34" t="str">
        <f>IF(木曜日!AI20=0,"",木曜日!AI20)</f>
        <v/>
      </c>
      <c r="AK115" s="34" t="str">
        <f>IF(木曜日!AJ20=0,"",木曜日!AJ20)</f>
        <v/>
      </c>
      <c r="AL115" s="34" t="str">
        <f>IF(木曜日!AK20=0,"",木曜日!AK20)</f>
        <v/>
      </c>
      <c r="AM115" s="34" t="str">
        <f>IF(木曜日!AL20=0,"",木曜日!AL20)</f>
        <v/>
      </c>
      <c r="AN115" s="34" t="str">
        <f>IF(木曜日!AM20=0,"",木曜日!AM20)</f>
        <v/>
      </c>
      <c r="AO115" s="34" t="str">
        <f>IF(木曜日!AN20=0,"",木曜日!AN20)</f>
        <v/>
      </c>
      <c r="AP115" s="34" t="str">
        <f>IF(木曜日!AO20=0,"",木曜日!AO20)</f>
        <v/>
      </c>
      <c r="AQ115" s="34" t="str">
        <f>IF(木曜日!AP20=0,"",木曜日!AP20)</f>
        <v/>
      </c>
      <c r="AR115" s="34" t="str">
        <f>IF(木曜日!AQ20=0,"",木曜日!AQ20)</f>
        <v/>
      </c>
      <c r="AS115" s="34" t="str">
        <f>IF(木曜日!AR20=0,"",木曜日!AR20)</f>
        <v/>
      </c>
      <c r="AT115" s="30" t="str">
        <f>木曜日!AS20</f>
        <v/>
      </c>
      <c r="AU115" s="34">
        <f>木曜日!AT20</f>
        <v>0</v>
      </c>
      <c r="AV115" s="34">
        <f>木曜日!AU20</f>
        <v>0</v>
      </c>
    </row>
    <row r="116" spans="1:48">
      <c r="A116" s="41">
        <v>114</v>
      </c>
      <c r="B116" s="40">
        <f>木曜日!A21</f>
        <v>18</v>
      </c>
      <c r="C116" s="30" t="str">
        <f>木曜日!B21</f>
        <v/>
      </c>
      <c r="D116" s="40" t="str">
        <f>木曜日!C21</f>
        <v/>
      </c>
      <c r="E116" s="40" t="str">
        <f>木曜日!D21</f>
        <v/>
      </c>
      <c r="F116" s="34">
        <f>木曜日!E21</f>
        <v>0</v>
      </c>
      <c r="G116" s="34" t="str">
        <f>木曜日!F21</f>
        <v/>
      </c>
      <c r="H116" s="34" t="str">
        <f>木曜日!G21</f>
        <v/>
      </c>
      <c r="I116" s="30" t="str">
        <f>木曜日!H21</f>
        <v/>
      </c>
      <c r="J116" s="30" t="str">
        <f>木曜日!I21</f>
        <v/>
      </c>
      <c r="K116" s="34" t="str">
        <f>木曜日!J21</f>
        <v/>
      </c>
      <c r="L116" s="188" t="str">
        <f>木曜日!K21</f>
        <v/>
      </c>
      <c r="M116" s="188" t="str">
        <f>木曜日!L21</f>
        <v/>
      </c>
      <c r="N116" s="34" t="str">
        <f>木曜日!M21</f>
        <v/>
      </c>
      <c r="O116" s="34" t="str">
        <f>木曜日!N21</f>
        <v/>
      </c>
      <c r="P116" s="34" t="str">
        <f>IF(木曜日!O21=0,"",木曜日!O21)</f>
        <v/>
      </c>
      <c r="Q116" s="34" t="str">
        <f>IF(木曜日!P21=0,"",木曜日!P21)</f>
        <v/>
      </c>
      <c r="R116" s="34" t="str">
        <f>IF(木曜日!Q21=0,"",木曜日!Q21)</f>
        <v/>
      </c>
      <c r="S116" s="34" t="str">
        <f>IF(木曜日!R21=0,"",木曜日!R21)</f>
        <v/>
      </c>
      <c r="T116" s="34" t="str">
        <f>IF(木曜日!S21=0,"",木曜日!S21)</f>
        <v/>
      </c>
      <c r="U116" s="34" t="str">
        <f>IF(木曜日!T21=0,"",木曜日!T21)</f>
        <v/>
      </c>
      <c r="V116" s="34" t="str">
        <f>IF(木曜日!U21=0,"",木曜日!U21)</f>
        <v/>
      </c>
      <c r="W116" s="34" t="str">
        <f>IF(木曜日!V21=0,"",木曜日!V21)</f>
        <v/>
      </c>
      <c r="X116" s="34" t="str">
        <f>IF(木曜日!W21=0,"",木曜日!W21)</f>
        <v/>
      </c>
      <c r="Y116" s="34" t="str">
        <f>IF(木曜日!X21=0,"",木曜日!X21)</f>
        <v/>
      </c>
      <c r="Z116" s="34" t="str">
        <f>IF(木曜日!Y21=0,"",木曜日!Y21)</f>
        <v/>
      </c>
      <c r="AA116" s="34" t="str">
        <f>IF(木曜日!Z21=0,"",木曜日!Z21)</f>
        <v/>
      </c>
      <c r="AB116" s="34" t="str">
        <f>IF(木曜日!AA21=0,"",木曜日!AA21)</f>
        <v/>
      </c>
      <c r="AC116" s="34" t="str">
        <f>IF(木曜日!AB21=0,"",木曜日!AB21)</f>
        <v/>
      </c>
      <c r="AD116" s="34" t="str">
        <f>IF(木曜日!AC21=0,"",木曜日!AC21)</f>
        <v/>
      </c>
      <c r="AE116" s="34" t="str">
        <f>IF(木曜日!AD21=0,"",木曜日!AD21)</f>
        <v/>
      </c>
      <c r="AF116" s="34" t="str">
        <f>IF(木曜日!AE21=0,"",木曜日!AE21)</f>
        <v/>
      </c>
      <c r="AG116" s="34" t="str">
        <f>IF(木曜日!AF21=0,"",木曜日!AF21)</f>
        <v/>
      </c>
      <c r="AH116" s="34" t="str">
        <f>IF(木曜日!AG21=0,"",木曜日!AG21)</f>
        <v/>
      </c>
      <c r="AI116" s="34" t="str">
        <f>IF(木曜日!AH21=0,"",木曜日!AH21)</f>
        <v/>
      </c>
      <c r="AJ116" s="34" t="str">
        <f>IF(木曜日!AI21=0,"",木曜日!AI21)</f>
        <v/>
      </c>
      <c r="AK116" s="34" t="str">
        <f>IF(木曜日!AJ21=0,"",木曜日!AJ21)</f>
        <v/>
      </c>
      <c r="AL116" s="34" t="str">
        <f>IF(木曜日!AK21=0,"",木曜日!AK21)</f>
        <v/>
      </c>
      <c r="AM116" s="34" t="str">
        <f>IF(木曜日!AL21=0,"",木曜日!AL21)</f>
        <v/>
      </c>
      <c r="AN116" s="34" t="str">
        <f>IF(木曜日!AM21=0,"",木曜日!AM21)</f>
        <v/>
      </c>
      <c r="AO116" s="34" t="str">
        <f>IF(木曜日!AN21=0,"",木曜日!AN21)</f>
        <v/>
      </c>
      <c r="AP116" s="34" t="str">
        <f>IF(木曜日!AO21=0,"",木曜日!AO21)</f>
        <v/>
      </c>
      <c r="AQ116" s="34" t="str">
        <f>IF(木曜日!AP21=0,"",木曜日!AP21)</f>
        <v/>
      </c>
      <c r="AR116" s="34" t="str">
        <f>IF(木曜日!AQ21=0,"",木曜日!AQ21)</f>
        <v/>
      </c>
      <c r="AS116" s="34" t="str">
        <f>IF(木曜日!AR21=0,"",木曜日!AR21)</f>
        <v/>
      </c>
      <c r="AT116" s="30" t="str">
        <f>木曜日!AS21</f>
        <v/>
      </c>
      <c r="AU116" s="34">
        <f>木曜日!AT21</f>
        <v>0</v>
      </c>
      <c r="AV116" s="34">
        <f>木曜日!AU21</f>
        <v>0</v>
      </c>
    </row>
    <row r="117" spans="1:48">
      <c r="A117" s="41">
        <v>115</v>
      </c>
      <c r="B117" s="40">
        <f>木曜日!A22</f>
        <v>19</v>
      </c>
      <c r="C117" s="30" t="str">
        <f>木曜日!B22</f>
        <v/>
      </c>
      <c r="D117" s="40" t="str">
        <f>木曜日!C22</f>
        <v/>
      </c>
      <c r="E117" s="40" t="str">
        <f>木曜日!D22</f>
        <v/>
      </c>
      <c r="F117" s="34">
        <f>木曜日!E22</f>
        <v>0</v>
      </c>
      <c r="G117" s="34" t="str">
        <f>木曜日!F22</f>
        <v/>
      </c>
      <c r="H117" s="34" t="str">
        <f>木曜日!G22</f>
        <v/>
      </c>
      <c r="I117" s="30" t="str">
        <f>木曜日!H22</f>
        <v/>
      </c>
      <c r="J117" s="30" t="str">
        <f>木曜日!I22</f>
        <v/>
      </c>
      <c r="K117" s="34" t="str">
        <f>木曜日!J22</f>
        <v/>
      </c>
      <c r="L117" s="188" t="str">
        <f>木曜日!K22</f>
        <v/>
      </c>
      <c r="M117" s="188" t="str">
        <f>木曜日!L22</f>
        <v/>
      </c>
      <c r="N117" s="34" t="str">
        <f>木曜日!M22</f>
        <v/>
      </c>
      <c r="O117" s="34" t="str">
        <f>木曜日!N22</f>
        <v/>
      </c>
      <c r="P117" s="34" t="str">
        <f>IF(木曜日!O22=0,"",木曜日!O22)</f>
        <v/>
      </c>
      <c r="Q117" s="34" t="str">
        <f>IF(木曜日!P22=0,"",木曜日!P22)</f>
        <v/>
      </c>
      <c r="R117" s="34" t="str">
        <f>IF(木曜日!Q22=0,"",木曜日!Q22)</f>
        <v/>
      </c>
      <c r="S117" s="34" t="str">
        <f>IF(木曜日!R22=0,"",木曜日!R22)</f>
        <v/>
      </c>
      <c r="T117" s="34" t="str">
        <f>IF(木曜日!S22=0,"",木曜日!S22)</f>
        <v/>
      </c>
      <c r="U117" s="34" t="str">
        <f>IF(木曜日!T22=0,"",木曜日!T22)</f>
        <v/>
      </c>
      <c r="V117" s="34" t="str">
        <f>IF(木曜日!U22=0,"",木曜日!U22)</f>
        <v/>
      </c>
      <c r="W117" s="34" t="str">
        <f>IF(木曜日!V22=0,"",木曜日!V22)</f>
        <v/>
      </c>
      <c r="X117" s="34" t="str">
        <f>IF(木曜日!W22=0,"",木曜日!W22)</f>
        <v/>
      </c>
      <c r="Y117" s="34" t="str">
        <f>IF(木曜日!X22=0,"",木曜日!X22)</f>
        <v/>
      </c>
      <c r="Z117" s="34" t="str">
        <f>IF(木曜日!Y22=0,"",木曜日!Y22)</f>
        <v/>
      </c>
      <c r="AA117" s="34" t="str">
        <f>IF(木曜日!Z22=0,"",木曜日!Z22)</f>
        <v/>
      </c>
      <c r="AB117" s="34" t="str">
        <f>IF(木曜日!AA22=0,"",木曜日!AA22)</f>
        <v/>
      </c>
      <c r="AC117" s="34" t="str">
        <f>IF(木曜日!AB22=0,"",木曜日!AB22)</f>
        <v/>
      </c>
      <c r="AD117" s="34" t="str">
        <f>IF(木曜日!AC22=0,"",木曜日!AC22)</f>
        <v/>
      </c>
      <c r="AE117" s="34" t="str">
        <f>IF(木曜日!AD22=0,"",木曜日!AD22)</f>
        <v/>
      </c>
      <c r="AF117" s="34" t="str">
        <f>IF(木曜日!AE22=0,"",木曜日!AE22)</f>
        <v/>
      </c>
      <c r="AG117" s="34" t="str">
        <f>IF(木曜日!AF22=0,"",木曜日!AF22)</f>
        <v/>
      </c>
      <c r="AH117" s="34" t="str">
        <f>IF(木曜日!AG22=0,"",木曜日!AG22)</f>
        <v/>
      </c>
      <c r="AI117" s="34" t="str">
        <f>IF(木曜日!AH22=0,"",木曜日!AH22)</f>
        <v/>
      </c>
      <c r="AJ117" s="34" t="str">
        <f>IF(木曜日!AI22=0,"",木曜日!AI22)</f>
        <v/>
      </c>
      <c r="AK117" s="34" t="str">
        <f>IF(木曜日!AJ22=0,"",木曜日!AJ22)</f>
        <v/>
      </c>
      <c r="AL117" s="34" t="str">
        <f>IF(木曜日!AK22=0,"",木曜日!AK22)</f>
        <v/>
      </c>
      <c r="AM117" s="34" t="str">
        <f>IF(木曜日!AL22=0,"",木曜日!AL22)</f>
        <v/>
      </c>
      <c r="AN117" s="34" t="str">
        <f>IF(木曜日!AM22=0,"",木曜日!AM22)</f>
        <v/>
      </c>
      <c r="AO117" s="34" t="str">
        <f>IF(木曜日!AN22=0,"",木曜日!AN22)</f>
        <v/>
      </c>
      <c r="AP117" s="34" t="str">
        <f>IF(木曜日!AO22=0,"",木曜日!AO22)</f>
        <v/>
      </c>
      <c r="AQ117" s="34" t="str">
        <f>IF(木曜日!AP22=0,"",木曜日!AP22)</f>
        <v/>
      </c>
      <c r="AR117" s="34" t="str">
        <f>IF(木曜日!AQ22=0,"",木曜日!AQ22)</f>
        <v/>
      </c>
      <c r="AS117" s="34" t="str">
        <f>IF(木曜日!AR22=0,"",木曜日!AR22)</f>
        <v/>
      </c>
      <c r="AT117" s="30" t="str">
        <f>木曜日!AS22</f>
        <v/>
      </c>
      <c r="AU117" s="34">
        <f>木曜日!AT22</f>
        <v>0</v>
      </c>
      <c r="AV117" s="34">
        <f>木曜日!AU22</f>
        <v>0</v>
      </c>
    </row>
    <row r="118" spans="1:48">
      <c r="A118" s="41">
        <v>116</v>
      </c>
      <c r="B118" s="40">
        <f>木曜日!A23</f>
        <v>20</v>
      </c>
      <c r="C118" s="30" t="str">
        <f>木曜日!B23</f>
        <v/>
      </c>
      <c r="D118" s="40" t="str">
        <f>木曜日!C23</f>
        <v/>
      </c>
      <c r="E118" s="40" t="str">
        <f>木曜日!D23</f>
        <v/>
      </c>
      <c r="F118" s="34">
        <f>木曜日!E23</f>
        <v>0</v>
      </c>
      <c r="G118" s="34" t="str">
        <f>木曜日!F23</f>
        <v/>
      </c>
      <c r="H118" s="34" t="str">
        <f>木曜日!G23</f>
        <v/>
      </c>
      <c r="I118" s="30" t="str">
        <f>木曜日!H23</f>
        <v/>
      </c>
      <c r="J118" s="30" t="str">
        <f>木曜日!I23</f>
        <v/>
      </c>
      <c r="K118" s="34" t="str">
        <f>木曜日!J23</f>
        <v/>
      </c>
      <c r="L118" s="188" t="str">
        <f>木曜日!K23</f>
        <v/>
      </c>
      <c r="M118" s="188" t="str">
        <f>木曜日!L23</f>
        <v/>
      </c>
      <c r="N118" s="34" t="str">
        <f>木曜日!M23</f>
        <v/>
      </c>
      <c r="O118" s="34" t="str">
        <f>木曜日!N23</f>
        <v/>
      </c>
      <c r="P118" s="34" t="str">
        <f>IF(木曜日!O23=0,"",木曜日!O23)</f>
        <v/>
      </c>
      <c r="Q118" s="34" t="str">
        <f>IF(木曜日!P23=0,"",木曜日!P23)</f>
        <v/>
      </c>
      <c r="R118" s="34" t="str">
        <f>IF(木曜日!Q23=0,"",木曜日!Q23)</f>
        <v/>
      </c>
      <c r="S118" s="34" t="str">
        <f>IF(木曜日!R23=0,"",木曜日!R23)</f>
        <v/>
      </c>
      <c r="T118" s="34" t="str">
        <f>IF(木曜日!S23=0,"",木曜日!S23)</f>
        <v/>
      </c>
      <c r="U118" s="34" t="str">
        <f>IF(木曜日!T23=0,"",木曜日!T23)</f>
        <v/>
      </c>
      <c r="V118" s="34" t="str">
        <f>IF(木曜日!U23=0,"",木曜日!U23)</f>
        <v/>
      </c>
      <c r="W118" s="34" t="str">
        <f>IF(木曜日!V23=0,"",木曜日!V23)</f>
        <v/>
      </c>
      <c r="X118" s="34" t="str">
        <f>IF(木曜日!W23=0,"",木曜日!W23)</f>
        <v/>
      </c>
      <c r="Y118" s="34" t="str">
        <f>IF(木曜日!X23=0,"",木曜日!X23)</f>
        <v/>
      </c>
      <c r="Z118" s="34" t="str">
        <f>IF(木曜日!Y23=0,"",木曜日!Y23)</f>
        <v/>
      </c>
      <c r="AA118" s="34" t="str">
        <f>IF(木曜日!Z23=0,"",木曜日!Z23)</f>
        <v/>
      </c>
      <c r="AB118" s="34" t="str">
        <f>IF(木曜日!AA23=0,"",木曜日!AA23)</f>
        <v/>
      </c>
      <c r="AC118" s="34" t="str">
        <f>IF(木曜日!AB23=0,"",木曜日!AB23)</f>
        <v/>
      </c>
      <c r="AD118" s="34" t="str">
        <f>IF(木曜日!AC23=0,"",木曜日!AC23)</f>
        <v/>
      </c>
      <c r="AE118" s="34" t="str">
        <f>IF(木曜日!AD23=0,"",木曜日!AD23)</f>
        <v/>
      </c>
      <c r="AF118" s="34" t="str">
        <f>IF(木曜日!AE23=0,"",木曜日!AE23)</f>
        <v/>
      </c>
      <c r="AG118" s="34" t="str">
        <f>IF(木曜日!AF23=0,"",木曜日!AF23)</f>
        <v/>
      </c>
      <c r="AH118" s="34" t="str">
        <f>IF(木曜日!AG23=0,"",木曜日!AG23)</f>
        <v/>
      </c>
      <c r="AI118" s="34" t="str">
        <f>IF(木曜日!AH23=0,"",木曜日!AH23)</f>
        <v/>
      </c>
      <c r="AJ118" s="34" t="str">
        <f>IF(木曜日!AI23=0,"",木曜日!AI23)</f>
        <v/>
      </c>
      <c r="AK118" s="34" t="str">
        <f>IF(木曜日!AJ23=0,"",木曜日!AJ23)</f>
        <v/>
      </c>
      <c r="AL118" s="34" t="str">
        <f>IF(木曜日!AK23=0,"",木曜日!AK23)</f>
        <v/>
      </c>
      <c r="AM118" s="34" t="str">
        <f>IF(木曜日!AL23=0,"",木曜日!AL23)</f>
        <v/>
      </c>
      <c r="AN118" s="34" t="str">
        <f>IF(木曜日!AM23=0,"",木曜日!AM23)</f>
        <v/>
      </c>
      <c r="AO118" s="34" t="str">
        <f>IF(木曜日!AN23=0,"",木曜日!AN23)</f>
        <v/>
      </c>
      <c r="AP118" s="34" t="str">
        <f>IF(木曜日!AO23=0,"",木曜日!AO23)</f>
        <v/>
      </c>
      <c r="AQ118" s="34" t="str">
        <f>IF(木曜日!AP23=0,"",木曜日!AP23)</f>
        <v/>
      </c>
      <c r="AR118" s="34" t="str">
        <f>IF(木曜日!AQ23=0,"",木曜日!AQ23)</f>
        <v/>
      </c>
      <c r="AS118" s="34" t="str">
        <f>IF(木曜日!AR23=0,"",木曜日!AR23)</f>
        <v/>
      </c>
      <c r="AT118" s="30" t="str">
        <f>木曜日!AS23</f>
        <v/>
      </c>
      <c r="AU118" s="34">
        <f>木曜日!AT23</f>
        <v>0</v>
      </c>
      <c r="AV118" s="34">
        <f>木曜日!AU23</f>
        <v>0</v>
      </c>
    </row>
    <row r="119" spans="1:48">
      <c r="A119" s="41">
        <v>117</v>
      </c>
      <c r="B119" s="40"/>
      <c r="C119" s="30"/>
      <c r="D119" s="40"/>
      <c r="E119" s="40"/>
      <c r="F119" s="34"/>
      <c r="G119" s="34"/>
      <c r="H119" s="34"/>
      <c r="I119" s="30"/>
      <c r="J119" s="30"/>
      <c r="K119" s="34"/>
      <c r="L119" s="188"/>
      <c r="M119" s="188"/>
      <c r="N119" s="34"/>
      <c r="O119" s="34"/>
      <c r="P119" s="34" t="str">
        <f>IF(木曜日!O24=0,"",木曜日!O24)</f>
        <v/>
      </c>
      <c r="Q119" s="34" t="str">
        <f>IF(木曜日!P24=0,"",木曜日!P24)</f>
        <v/>
      </c>
      <c r="R119" s="34" t="str">
        <f>IF(木曜日!Q24=0,"",木曜日!Q24)</f>
        <v/>
      </c>
      <c r="S119" s="34" t="str">
        <f>IF(木曜日!R24=0,"",木曜日!R24)</f>
        <v/>
      </c>
      <c r="T119" s="34" t="str">
        <f>IF(木曜日!S24=0,"",木曜日!S24)</f>
        <v/>
      </c>
      <c r="U119" s="34" t="str">
        <f>IF(木曜日!T24=0,"",木曜日!T24)</f>
        <v/>
      </c>
      <c r="V119" s="34" t="str">
        <f>IF(木曜日!U24=0,"",木曜日!U24)</f>
        <v/>
      </c>
      <c r="W119" s="34" t="str">
        <f>IF(木曜日!V24=0,"",木曜日!V24)</f>
        <v/>
      </c>
      <c r="X119" s="34" t="str">
        <f>IF(木曜日!W24=0,"",木曜日!W24)</f>
        <v/>
      </c>
      <c r="Y119" s="34" t="str">
        <f>IF(木曜日!X24=0,"",木曜日!X24)</f>
        <v/>
      </c>
      <c r="Z119" s="34" t="str">
        <f>IF(木曜日!Y24=0,"",木曜日!Y24)</f>
        <v/>
      </c>
      <c r="AA119" s="34" t="str">
        <f>IF(木曜日!Z24=0,"",木曜日!Z24)</f>
        <v/>
      </c>
      <c r="AB119" s="34" t="str">
        <f>IF(木曜日!AA24=0,"",木曜日!AA24)</f>
        <v/>
      </c>
      <c r="AC119" s="34" t="str">
        <f>IF(木曜日!AB24=0,"",木曜日!AB24)</f>
        <v/>
      </c>
      <c r="AD119" s="34" t="str">
        <f>IF(木曜日!AC24=0,"",木曜日!AC24)</f>
        <v/>
      </c>
      <c r="AE119" s="34" t="str">
        <f>IF(木曜日!AD24=0,"",木曜日!AD24)</f>
        <v/>
      </c>
      <c r="AF119" s="34" t="str">
        <f>IF(木曜日!AE24=0,"",木曜日!AE24)</f>
        <v/>
      </c>
      <c r="AG119" s="34" t="str">
        <f>IF(木曜日!AF24=0,"",木曜日!AF24)</f>
        <v/>
      </c>
      <c r="AH119" s="34" t="str">
        <f>IF(木曜日!AG24=0,"",木曜日!AG24)</f>
        <v/>
      </c>
      <c r="AI119" s="34" t="str">
        <f>IF(木曜日!AH24=0,"",木曜日!AH24)</f>
        <v/>
      </c>
      <c r="AJ119" s="34" t="str">
        <f>IF(木曜日!AI24=0,"",木曜日!AI24)</f>
        <v/>
      </c>
      <c r="AK119" s="34" t="str">
        <f>IF(木曜日!AJ24=0,"",木曜日!AJ24)</f>
        <v/>
      </c>
      <c r="AL119" s="34" t="str">
        <f>IF(木曜日!AK24=0,"",木曜日!AK24)</f>
        <v/>
      </c>
      <c r="AM119" s="34" t="str">
        <f>IF(木曜日!AL24=0,"",木曜日!AL24)</f>
        <v/>
      </c>
      <c r="AN119" s="34" t="str">
        <f>IF(木曜日!AM24=0,"",木曜日!AM24)</f>
        <v/>
      </c>
      <c r="AO119" s="34" t="str">
        <f>IF(木曜日!AN24=0,"",木曜日!AN24)</f>
        <v/>
      </c>
      <c r="AP119" s="34" t="str">
        <f>IF(木曜日!AO24=0,"",木曜日!AO24)</f>
        <v/>
      </c>
      <c r="AQ119" s="34" t="str">
        <f>IF(木曜日!AP24=0,"",木曜日!AP24)</f>
        <v/>
      </c>
      <c r="AR119" s="34" t="str">
        <f>IF(木曜日!AQ24=0,"",木曜日!AQ24)</f>
        <v/>
      </c>
      <c r="AS119" s="34" t="str">
        <f>IF(木曜日!AR24=0,"",木曜日!AR24)</f>
        <v/>
      </c>
      <c r="AT119" s="30"/>
      <c r="AU119" s="34"/>
      <c r="AV119" s="34"/>
    </row>
    <row r="120" spans="1:48">
      <c r="A120" s="41">
        <v>118</v>
      </c>
      <c r="B120" s="40"/>
      <c r="C120" s="30"/>
      <c r="D120" s="40"/>
      <c r="E120" s="40"/>
      <c r="F120" s="34"/>
      <c r="G120" s="34"/>
      <c r="H120" s="34"/>
      <c r="I120" s="30"/>
      <c r="J120" s="30"/>
      <c r="K120" s="34"/>
      <c r="L120" s="188"/>
      <c r="M120" s="188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0"/>
      <c r="AU120" s="34"/>
      <c r="AV120" s="34"/>
    </row>
    <row r="121" spans="1:48">
      <c r="A121" s="41">
        <v>119</v>
      </c>
      <c r="B121" s="40">
        <f>木曜日!A26</f>
        <v>0</v>
      </c>
      <c r="C121" s="30" t="str">
        <f>木曜日!B26</f>
        <v/>
      </c>
      <c r="D121" s="40" t="str">
        <f>木曜日!C26</f>
        <v/>
      </c>
      <c r="E121" s="40" t="str">
        <f>木曜日!D26</f>
        <v/>
      </c>
      <c r="F121" s="34" t="str">
        <f>木曜日!E26</f>
        <v/>
      </c>
      <c r="G121" s="34" t="str">
        <f>木曜日!F26</f>
        <v/>
      </c>
      <c r="H121" s="34" t="str">
        <f>木曜日!G26</f>
        <v/>
      </c>
      <c r="I121" s="30" t="str">
        <f>木曜日!H26</f>
        <v/>
      </c>
      <c r="J121" s="30" t="str">
        <f>木曜日!I26</f>
        <v/>
      </c>
      <c r="K121" s="34">
        <f>木曜日!J26</f>
        <v>0</v>
      </c>
      <c r="L121" s="188" t="str">
        <f>木曜日!K26</f>
        <v/>
      </c>
      <c r="M121" s="188">
        <f>木曜日!L26</f>
        <v>0</v>
      </c>
      <c r="N121" s="34" t="str">
        <f>木曜日!M26</f>
        <v/>
      </c>
      <c r="O121" s="34" t="str">
        <f>木曜日!N26</f>
        <v/>
      </c>
      <c r="P121" s="34" t="str">
        <f>IF(木曜日!O26=0,"",木曜日!O26)</f>
        <v/>
      </c>
      <c r="Q121" s="34" t="str">
        <f>IF(木曜日!P26=0,"",木曜日!P26)</f>
        <v/>
      </c>
      <c r="R121" s="34" t="str">
        <f>IF(木曜日!Q26=0,"",木曜日!Q26)</f>
        <v/>
      </c>
      <c r="S121" s="34" t="str">
        <f>IF(木曜日!R26=0,"",木曜日!R26)</f>
        <v/>
      </c>
      <c r="T121" s="34" t="str">
        <f>IF(木曜日!S26=0,"",木曜日!S26)</f>
        <v/>
      </c>
      <c r="U121" s="34" t="str">
        <f>IF(木曜日!T26=0,"",木曜日!T26)</f>
        <v/>
      </c>
      <c r="V121" s="34" t="str">
        <f>IF(木曜日!U26=0,"",木曜日!U26)</f>
        <v/>
      </c>
      <c r="W121" s="34" t="str">
        <f>IF(木曜日!V26=0,"",木曜日!V26)</f>
        <v/>
      </c>
      <c r="X121" s="34" t="str">
        <f>IF(木曜日!W26=0,"",木曜日!W26)</f>
        <v/>
      </c>
      <c r="Y121" s="34" t="str">
        <f>IF(木曜日!X26=0,"",木曜日!X26)</f>
        <v/>
      </c>
      <c r="Z121" s="34" t="str">
        <f>IF(木曜日!Y26=0,"",木曜日!Y26)</f>
        <v/>
      </c>
      <c r="AA121" s="34" t="str">
        <f>IF(木曜日!Z26=0,"",木曜日!Z26)</f>
        <v/>
      </c>
      <c r="AB121" s="34" t="str">
        <f>IF(木曜日!AA26=0,"",木曜日!AA26)</f>
        <v/>
      </c>
      <c r="AC121" s="34" t="str">
        <f>IF(木曜日!AB26=0,"",木曜日!AB26)</f>
        <v/>
      </c>
      <c r="AD121" s="34" t="str">
        <f>IF(木曜日!AC26=0,"",木曜日!AC26)</f>
        <v/>
      </c>
      <c r="AE121" s="34" t="str">
        <f>IF(木曜日!AD26=0,"",木曜日!AD26)</f>
        <v/>
      </c>
      <c r="AF121" s="34" t="str">
        <f>IF(木曜日!AE26=0,"",木曜日!AE26)</f>
        <v/>
      </c>
      <c r="AG121" s="34" t="str">
        <f>IF(木曜日!AF26=0,"",木曜日!AF26)</f>
        <v/>
      </c>
      <c r="AH121" s="34" t="str">
        <f>IF(木曜日!AG26=0,"",木曜日!AG26)</f>
        <v/>
      </c>
      <c r="AI121" s="34" t="str">
        <f>IF(木曜日!AH26=0,"",木曜日!AH26)</f>
        <v/>
      </c>
      <c r="AJ121" s="34" t="str">
        <f>IF(木曜日!AI26=0,"",木曜日!AI26)</f>
        <v/>
      </c>
      <c r="AK121" s="34" t="str">
        <f>IF(木曜日!AJ26=0,"",木曜日!AJ26)</f>
        <v/>
      </c>
      <c r="AL121" s="34" t="str">
        <f>IF(木曜日!AK26=0,"",木曜日!AK26)</f>
        <v/>
      </c>
      <c r="AM121" s="34" t="str">
        <f>IF(木曜日!AL26=0,"",木曜日!AL26)</f>
        <v/>
      </c>
      <c r="AN121" s="34" t="str">
        <f>IF(木曜日!AM26=0,"",木曜日!AM26)</f>
        <v/>
      </c>
      <c r="AO121" s="34" t="str">
        <f>IF(木曜日!AN26=0,"",木曜日!AN26)</f>
        <v/>
      </c>
      <c r="AP121" s="34" t="str">
        <f>IF(木曜日!AO26=0,"",木曜日!AO26)</f>
        <v/>
      </c>
      <c r="AQ121" s="34" t="str">
        <f>IF(木曜日!AP26=0,"",木曜日!AP26)</f>
        <v/>
      </c>
      <c r="AR121" s="34" t="str">
        <f>IF(木曜日!AQ26=0,"",木曜日!AQ26)</f>
        <v/>
      </c>
      <c r="AS121" s="34" t="str">
        <f>IF(木曜日!AR26=0,"",木曜日!AR26)</f>
        <v/>
      </c>
      <c r="AT121" s="30" t="str">
        <f>木曜日!AS26</f>
        <v/>
      </c>
      <c r="AU121" s="34">
        <f>木曜日!AT26</f>
        <v>0</v>
      </c>
      <c r="AV121" s="34">
        <f>木曜日!AU26</f>
        <v>0</v>
      </c>
    </row>
    <row r="122" spans="1:48">
      <c r="A122" s="41">
        <v>120</v>
      </c>
      <c r="B122" s="40">
        <f>木曜日!A27</f>
        <v>0</v>
      </c>
      <c r="C122" s="30" t="str">
        <f>木曜日!B27</f>
        <v/>
      </c>
      <c r="D122" s="40" t="str">
        <f>木曜日!C27</f>
        <v/>
      </c>
      <c r="E122" s="40" t="str">
        <f>木曜日!D27</f>
        <v/>
      </c>
      <c r="F122" s="34" t="str">
        <f>木曜日!E27</f>
        <v/>
      </c>
      <c r="G122" s="34" t="str">
        <f>木曜日!F27</f>
        <v/>
      </c>
      <c r="H122" s="34" t="str">
        <f>木曜日!G27</f>
        <v/>
      </c>
      <c r="I122" s="30" t="str">
        <f>木曜日!H27</f>
        <v/>
      </c>
      <c r="J122" s="30" t="str">
        <f>木曜日!I27</f>
        <v/>
      </c>
      <c r="K122" s="34">
        <f>木曜日!J27</f>
        <v>0</v>
      </c>
      <c r="L122" s="188" t="str">
        <f>木曜日!K27</f>
        <v/>
      </c>
      <c r="M122" s="188">
        <f>木曜日!L27</f>
        <v>0</v>
      </c>
      <c r="N122" s="34" t="str">
        <f>木曜日!M27</f>
        <v/>
      </c>
      <c r="O122" s="34" t="str">
        <f>木曜日!N27</f>
        <v/>
      </c>
      <c r="P122" s="34" t="str">
        <f>IF(木曜日!O27=0,"",木曜日!O27)</f>
        <v/>
      </c>
      <c r="Q122" s="34" t="str">
        <f>IF(木曜日!P27=0,"",木曜日!P27)</f>
        <v/>
      </c>
      <c r="R122" s="34" t="str">
        <f>IF(木曜日!Q27=0,"",木曜日!Q27)</f>
        <v/>
      </c>
      <c r="S122" s="34" t="str">
        <f>IF(木曜日!R27=0,"",木曜日!R27)</f>
        <v/>
      </c>
      <c r="T122" s="34" t="str">
        <f>IF(木曜日!S27=0,"",木曜日!S27)</f>
        <v/>
      </c>
      <c r="U122" s="34" t="str">
        <f>IF(木曜日!T27=0,"",木曜日!T27)</f>
        <v/>
      </c>
      <c r="V122" s="34" t="str">
        <f>IF(木曜日!U27=0,"",木曜日!U27)</f>
        <v/>
      </c>
      <c r="W122" s="34" t="str">
        <f>IF(木曜日!V27=0,"",木曜日!V27)</f>
        <v/>
      </c>
      <c r="X122" s="34" t="str">
        <f>IF(木曜日!W27=0,"",木曜日!W27)</f>
        <v/>
      </c>
      <c r="Y122" s="34" t="str">
        <f>IF(木曜日!X27=0,"",木曜日!X27)</f>
        <v/>
      </c>
      <c r="Z122" s="34" t="str">
        <f>IF(木曜日!Y27=0,"",木曜日!Y27)</f>
        <v/>
      </c>
      <c r="AA122" s="34" t="str">
        <f>IF(木曜日!Z27=0,"",木曜日!Z27)</f>
        <v/>
      </c>
      <c r="AB122" s="34" t="str">
        <f>IF(木曜日!AA27=0,"",木曜日!AA27)</f>
        <v/>
      </c>
      <c r="AC122" s="34" t="str">
        <f>IF(木曜日!AB27=0,"",木曜日!AB27)</f>
        <v/>
      </c>
      <c r="AD122" s="34" t="str">
        <f>IF(木曜日!AC27=0,"",木曜日!AC27)</f>
        <v/>
      </c>
      <c r="AE122" s="34" t="str">
        <f>IF(木曜日!AD27=0,"",木曜日!AD27)</f>
        <v/>
      </c>
      <c r="AF122" s="34" t="str">
        <f>IF(木曜日!AE27=0,"",木曜日!AE27)</f>
        <v/>
      </c>
      <c r="AG122" s="34" t="str">
        <f>IF(木曜日!AF27=0,"",木曜日!AF27)</f>
        <v/>
      </c>
      <c r="AH122" s="34" t="str">
        <f>IF(木曜日!AG27=0,"",木曜日!AG27)</f>
        <v/>
      </c>
      <c r="AI122" s="34" t="str">
        <f>IF(木曜日!AH27=0,"",木曜日!AH27)</f>
        <v/>
      </c>
      <c r="AJ122" s="34" t="str">
        <f>IF(木曜日!AI27=0,"",木曜日!AI27)</f>
        <v/>
      </c>
      <c r="AK122" s="34" t="str">
        <f>IF(木曜日!AJ27=0,"",木曜日!AJ27)</f>
        <v/>
      </c>
      <c r="AL122" s="34" t="str">
        <f>IF(木曜日!AK27=0,"",木曜日!AK27)</f>
        <v/>
      </c>
      <c r="AM122" s="34" t="str">
        <f>IF(木曜日!AL27=0,"",木曜日!AL27)</f>
        <v/>
      </c>
      <c r="AN122" s="34" t="str">
        <f>IF(木曜日!AM27=0,"",木曜日!AM27)</f>
        <v/>
      </c>
      <c r="AO122" s="34" t="str">
        <f>IF(木曜日!AN27=0,"",木曜日!AN27)</f>
        <v/>
      </c>
      <c r="AP122" s="34" t="str">
        <f>IF(木曜日!AO27=0,"",木曜日!AO27)</f>
        <v/>
      </c>
      <c r="AQ122" s="34" t="str">
        <f>IF(木曜日!AP27=0,"",木曜日!AP27)</f>
        <v/>
      </c>
      <c r="AR122" s="34" t="str">
        <f>IF(木曜日!AQ27=0,"",木曜日!AQ27)</f>
        <v/>
      </c>
      <c r="AS122" s="34" t="str">
        <f>IF(木曜日!AR27=0,"",木曜日!AR27)</f>
        <v/>
      </c>
      <c r="AT122" s="30" t="str">
        <f>木曜日!AS27</f>
        <v/>
      </c>
      <c r="AU122" s="34">
        <f>木曜日!AT27</f>
        <v>0</v>
      </c>
      <c r="AV122" s="34">
        <f>木曜日!AU27</f>
        <v>0</v>
      </c>
    </row>
    <row r="123" spans="1:48">
      <c r="A123" s="41">
        <v>121</v>
      </c>
      <c r="B123" s="40">
        <f>木曜日!A28</f>
        <v>0</v>
      </c>
      <c r="C123" s="30" t="str">
        <f>木曜日!B28</f>
        <v/>
      </c>
      <c r="D123" s="40" t="str">
        <f>木曜日!C28</f>
        <v/>
      </c>
      <c r="E123" s="40" t="str">
        <f>木曜日!D28</f>
        <v/>
      </c>
      <c r="F123" s="34" t="str">
        <f>木曜日!E28</f>
        <v/>
      </c>
      <c r="G123" s="34" t="str">
        <f>木曜日!F28</f>
        <v/>
      </c>
      <c r="H123" s="34" t="str">
        <f>木曜日!G28</f>
        <v/>
      </c>
      <c r="I123" s="30" t="str">
        <f>木曜日!H28</f>
        <v/>
      </c>
      <c r="J123" s="30" t="str">
        <f>木曜日!I28</f>
        <v/>
      </c>
      <c r="K123" s="34">
        <f>木曜日!J28</f>
        <v>0</v>
      </c>
      <c r="L123" s="188" t="str">
        <f>木曜日!K28</f>
        <v/>
      </c>
      <c r="M123" s="188">
        <f>木曜日!L28</f>
        <v>0</v>
      </c>
      <c r="N123" s="34" t="str">
        <f>木曜日!M28</f>
        <v/>
      </c>
      <c r="O123" s="34" t="str">
        <f>木曜日!N28</f>
        <v/>
      </c>
      <c r="P123" s="34" t="str">
        <f>IF(木曜日!O28=0,"",木曜日!O28)</f>
        <v/>
      </c>
      <c r="Q123" s="34" t="str">
        <f>IF(木曜日!P28=0,"",木曜日!P28)</f>
        <v/>
      </c>
      <c r="R123" s="34" t="str">
        <f>IF(木曜日!Q28=0,"",木曜日!Q28)</f>
        <v/>
      </c>
      <c r="S123" s="34" t="str">
        <f>IF(木曜日!R28=0,"",木曜日!R28)</f>
        <v/>
      </c>
      <c r="T123" s="34" t="str">
        <f>IF(木曜日!S28=0,"",木曜日!S28)</f>
        <v/>
      </c>
      <c r="U123" s="34" t="str">
        <f>IF(木曜日!T28=0,"",木曜日!T28)</f>
        <v/>
      </c>
      <c r="V123" s="34" t="str">
        <f>IF(木曜日!U28=0,"",木曜日!U28)</f>
        <v/>
      </c>
      <c r="W123" s="34" t="str">
        <f>IF(木曜日!V28=0,"",木曜日!V28)</f>
        <v/>
      </c>
      <c r="X123" s="34" t="str">
        <f>IF(木曜日!W28=0,"",木曜日!W28)</f>
        <v/>
      </c>
      <c r="Y123" s="34" t="str">
        <f>IF(木曜日!X28=0,"",木曜日!X28)</f>
        <v/>
      </c>
      <c r="Z123" s="34" t="str">
        <f>IF(木曜日!Y28=0,"",木曜日!Y28)</f>
        <v/>
      </c>
      <c r="AA123" s="34" t="str">
        <f>IF(木曜日!Z28=0,"",木曜日!Z28)</f>
        <v/>
      </c>
      <c r="AB123" s="34" t="str">
        <f>IF(木曜日!AA28=0,"",木曜日!AA28)</f>
        <v/>
      </c>
      <c r="AC123" s="34" t="str">
        <f>IF(木曜日!AB28=0,"",木曜日!AB28)</f>
        <v/>
      </c>
      <c r="AD123" s="34" t="str">
        <f>IF(木曜日!AC28=0,"",木曜日!AC28)</f>
        <v/>
      </c>
      <c r="AE123" s="34" t="str">
        <f>IF(木曜日!AD28=0,"",木曜日!AD28)</f>
        <v/>
      </c>
      <c r="AF123" s="34" t="str">
        <f>IF(木曜日!AE28=0,"",木曜日!AE28)</f>
        <v/>
      </c>
      <c r="AG123" s="34" t="str">
        <f>IF(木曜日!AF28=0,"",木曜日!AF28)</f>
        <v/>
      </c>
      <c r="AH123" s="34" t="str">
        <f>IF(木曜日!AG28=0,"",木曜日!AG28)</f>
        <v/>
      </c>
      <c r="AI123" s="34" t="str">
        <f>IF(木曜日!AH28=0,"",木曜日!AH28)</f>
        <v/>
      </c>
      <c r="AJ123" s="34" t="str">
        <f>IF(木曜日!AI28=0,"",木曜日!AI28)</f>
        <v/>
      </c>
      <c r="AK123" s="34" t="str">
        <f>IF(木曜日!AJ28=0,"",木曜日!AJ28)</f>
        <v/>
      </c>
      <c r="AL123" s="34" t="str">
        <f>IF(木曜日!AK28=0,"",木曜日!AK28)</f>
        <v/>
      </c>
      <c r="AM123" s="34" t="str">
        <f>IF(木曜日!AL28=0,"",木曜日!AL28)</f>
        <v/>
      </c>
      <c r="AN123" s="34" t="str">
        <f>IF(木曜日!AM28=0,"",木曜日!AM28)</f>
        <v/>
      </c>
      <c r="AO123" s="34" t="str">
        <f>IF(木曜日!AN28=0,"",木曜日!AN28)</f>
        <v/>
      </c>
      <c r="AP123" s="34" t="str">
        <f>IF(木曜日!AO28=0,"",木曜日!AO28)</f>
        <v/>
      </c>
      <c r="AQ123" s="34" t="str">
        <f>IF(木曜日!AP28=0,"",木曜日!AP28)</f>
        <v/>
      </c>
      <c r="AR123" s="34" t="str">
        <f>IF(木曜日!AQ28=0,"",木曜日!AQ28)</f>
        <v/>
      </c>
      <c r="AS123" s="34" t="str">
        <f>IF(木曜日!AR28=0,"",木曜日!AR28)</f>
        <v/>
      </c>
      <c r="AT123" s="30" t="str">
        <f>木曜日!AS28</f>
        <v/>
      </c>
      <c r="AU123" s="34">
        <f>木曜日!AT28</f>
        <v>0</v>
      </c>
      <c r="AV123" s="34">
        <f>木曜日!AU28</f>
        <v>0</v>
      </c>
    </row>
    <row r="124" spans="1:48">
      <c r="A124" s="41">
        <v>122</v>
      </c>
      <c r="B124" s="40">
        <f>木曜日!A29</f>
        <v>0</v>
      </c>
      <c r="C124" s="30" t="str">
        <f>木曜日!B29</f>
        <v/>
      </c>
      <c r="D124" s="40" t="str">
        <f>木曜日!C29</f>
        <v/>
      </c>
      <c r="E124" s="40" t="str">
        <f>木曜日!D29</f>
        <v/>
      </c>
      <c r="F124" s="34" t="str">
        <f>木曜日!E29</f>
        <v/>
      </c>
      <c r="G124" s="34" t="str">
        <f>木曜日!F29</f>
        <v/>
      </c>
      <c r="H124" s="34" t="str">
        <f>木曜日!G29</f>
        <v/>
      </c>
      <c r="I124" s="30" t="str">
        <f>木曜日!H29</f>
        <v/>
      </c>
      <c r="J124" s="30" t="str">
        <f>木曜日!I29</f>
        <v/>
      </c>
      <c r="K124" s="34">
        <f>木曜日!J29</f>
        <v>0</v>
      </c>
      <c r="L124" s="188" t="str">
        <f>木曜日!K29</f>
        <v/>
      </c>
      <c r="M124" s="188">
        <f>木曜日!L29</f>
        <v>0</v>
      </c>
      <c r="N124" s="34" t="str">
        <f>木曜日!M29</f>
        <v/>
      </c>
      <c r="O124" s="34" t="str">
        <f>木曜日!N29</f>
        <v/>
      </c>
      <c r="P124" s="34" t="str">
        <f>IF(木曜日!O29=0,"",木曜日!O29)</f>
        <v/>
      </c>
      <c r="Q124" s="34" t="str">
        <f>IF(木曜日!P29=0,"",木曜日!P29)</f>
        <v/>
      </c>
      <c r="R124" s="34" t="str">
        <f>IF(木曜日!Q29=0,"",木曜日!Q29)</f>
        <v/>
      </c>
      <c r="S124" s="34" t="str">
        <f>IF(木曜日!R29=0,"",木曜日!R29)</f>
        <v/>
      </c>
      <c r="T124" s="34" t="str">
        <f>IF(木曜日!S29=0,"",木曜日!S29)</f>
        <v/>
      </c>
      <c r="U124" s="34" t="str">
        <f>IF(木曜日!T29=0,"",木曜日!T29)</f>
        <v/>
      </c>
      <c r="V124" s="34" t="str">
        <f>IF(木曜日!U29=0,"",木曜日!U29)</f>
        <v/>
      </c>
      <c r="W124" s="34" t="str">
        <f>IF(木曜日!V29=0,"",木曜日!V29)</f>
        <v/>
      </c>
      <c r="X124" s="34" t="str">
        <f>IF(木曜日!W29=0,"",木曜日!W29)</f>
        <v/>
      </c>
      <c r="Y124" s="34" t="str">
        <f>IF(木曜日!X29=0,"",木曜日!X29)</f>
        <v/>
      </c>
      <c r="Z124" s="34" t="str">
        <f>IF(木曜日!Y29=0,"",木曜日!Y29)</f>
        <v/>
      </c>
      <c r="AA124" s="34" t="str">
        <f>IF(木曜日!Z29=0,"",木曜日!Z29)</f>
        <v/>
      </c>
      <c r="AB124" s="34" t="str">
        <f>IF(木曜日!AA29=0,"",木曜日!AA29)</f>
        <v/>
      </c>
      <c r="AC124" s="34" t="str">
        <f>IF(木曜日!AB29=0,"",木曜日!AB29)</f>
        <v/>
      </c>
      <c r="AD124" s="34" t="str">
        <f>IF(木曜日!AC29=0,"",木曜日!AC29)</f>
        <v/>
      </c>
      <c r="AE124" s="34" t="str">
        <f>IF(木曜日!AD29=0,"",木曜日!AD29)</f>
        <v/>
      </c>
      <c r="AF124" s="34" t="str">
        <f>IF(木曜日!AE29=0,"",木曜日!AE29)</f>
        <v/>
      </c>
      <c r="AG124" s="34" t="str">
        <f>IF(木曜日!AF29=0,"",木曜日!AF29)</f>
        <v/>
      </c>
      <c r="AH124" s="34" t="str">
        <f>IF(木曜日!AG29=0,"",木曜日!AG29)</f>
        <v/>
      </c>
      <c r="AI124" s="34" t="str">
        <f>IF(木曜日!AH29=0,"",木曜日!AH29)</f>
        <v/>
      </c>
      <c r="AJ124" s="34" t="str">
        <f>IF(木曜日!AI29=0,"",木曜日!AI29)</f>
        <v/>
      </c>
      <c r="AK124" s="34" t="str">
        <f>IF(木曜日!AJ29=0,"",木曜日!AJ29)</f>
        <v/>
      </c>
      <c r="AL124" s="34" t="str">
        <f>IF(木曜日!AK29=0,"",木曜日!AK29)</f>
        <v/>
      </c>
      <c r="AM124" s="34" t="str">
        <f>IF(木曜日!AL29=0,"",木曜日!AL29)</f>
        <v/>
      </c>
      <c r="AN124" s="34" t="str">
        <f>IF(木曜日!AM29=0,"",木曜日!AM29)</f>
        <v/>
      </c>
      <c r="AO124" s="34" t="str">
        <f>IF(木曜日!AN29=0,"",木曜日!AN29)</f>
        <v/>
      </c>
      <c r="AP124" s="34" t="str">
        <f>IF(木曜日!AO29=0,"",木曜日!AO29)</f>
        <v/>
      </c>
      <c r="AQ124" s="34" t="str">
        <f>IF(木曜日!AP29=0,"",木曜日!AP29)</f>
        <v/>
      </c>
      <c r="AR124" s="34" t="str">
        <f>IF(木曜日!AQ29=0,"",木曜日!AQ29)</f>
        <v/>
      </c>
      <c r="AS124" s="34" t="str">
        <f>IF(木曜日!AR29=0,"",木曜日!AR29)</f>
        <v/>
      </c>
      <c r="AT124" s="30" t="str">
        <f>木曜日!AS29</f>
        <v/>
      </c>
      <c r="AU124" s="34">
        <f>木曜日!AT29</f>
        <v>0</v>
      </c>
      <c r="AV124" s="34">
        <f>木曜日!AU29</f>
        <v>0</v>
      </c>
    </row>
    <row r="125" spans="1:48">
      <c r="A125" s="41">
        <v>123</v>
      </c>
      <c r="B125" s="40">
        <f>木曜日!A30</f>
        <v>0</v>
      </c>
      <c r="C125" s="30" t="str">
        <f>木曜日!B30</f>
        <v/>
      </c>
      <c r="D125" s="40" t="str">
        <f>木曜日!C30</f>
        <v/>
      </c>
      <c r="E125" s="40" t="str">
        <f>木曜日!D30</f>
        <v/>
      </c>
      <c r="F125" s="34" t="str">
        <f>木曜日!E30</f>
        <v/>
      </c>
      <c r="G125" s="34" t="str">
        <f>木曜日!F30</f>
        <v/>
      </c>
      <c r="H125" s="34" t="str">
        <f>木曜日!G30</f>
        <v/>
      </c>
      <c r="I125" s="30" t="str">
        <f>木曜日!H30</f>
        <v/>
      </c>
      <c r="J125" s="30" t="str">
        <f>木曜日!I30</f>
        <v/>
      </c>
      <c r="K125" s="34">
        <f>木曜日!J30</f>
        <v>0</v>
      </c>
      <c r="L125" s="188" t="str">
        <f>木曜日!K30</f>
        <v/>
      </c>
      <c r="M125" s="188">
        <f>木曜日!L30</f>
        <v>0</v>
      </c>
      <c r="N125" s="34" t="str">
        <f>木曜日!M30</f>
        <v/>
      </c>
      <c r="O125" s="34" t="str">
        <f>木曜日!N30</f>
        <v/>
      </c>
      <c r="P125" s="34" t="str">
        <f>IF(木曜日!O30=0,"",木曜日!O30)</f>
        <v/>
      </c>
      <c r="Q125" s="34" t="str">
        <f>IF(木曜日!P30=0,"",木曜日!P30)</f>
        <v/>
      </c>
      <c r="R125" s="34" t="str">
        <f>IF(木曜日!Q30=0,"",木曜日!Q30)</f>
        <v/>
      </c>
      <c r="S125" s="34" t="str">
        <f>IF(木曜日!R30=0,"",木曜日!R30)</f>
        <v/>
      </c>
      <c r="T125" s="34" t="str">
        <f>IF(木曜日!S30=0,"",木曜日!S30)</f>
        <v/>
      </c>
      <c r="U125" s="34" t="str">
        <f>IF(木曜日!T30=0,"",木曜日!T30)</f>
        <v/>
      </c>
      <c r="V125" s="34" t="str">
        <f>IF(木曜日!U30=0,"",木曜日!U30)</f>
        <v/>
      </c>
      <c r="W125" s="34" t="str">
        <f>IF(木曜日!V30=0,"",木曜日!V30)</f>
        <v/>
      </c>
      <c r="X125" s="34" t="str">
        <f>IF(木曜日!W30=0,"",木曜日!W30)</f>
        <v/>
      </c>
      <c r="Y125" s="34" t="str">
        <f>IF(木曜日!X30=0,"",木曜日!X30)</f>
        <v/>
      </c>
      <c r="Z125" s="34" t="str">
        <f>IF(木曜日!Y30=0,"",木曜日!Y30)</f>
        <v/>
      </c>
      <c r="AA125" s="34" t="str">
        <f>IF(木曜日!Z30=0,"",木曜日!Z30)</f>
        <v/>
      </c>
      <c r="AB125" s="34" t="str">
        <f>IF(木曜日!AA30=0,"",木曜日!AA30)</f>
        <v/>
      </c>
      <c r="AC125" s="34" t="str">
        <f>IF(木曜日!AB30=0,"",木曜日!AB30)</f>
        <v/>
      </c>
      <c r="AD125" s="34" t="str">
        <f>IF(木曜日!AC30=0,"",木曜日!AC30)</f>
        <v/>
      </c>
      <c r="AE125" s="34" t="str">
        <f>IF(木曜日!AD30=0,"",木曜日!AD30)</f>
        <v/>
      </c>
      <c r="AF125" s="34" t="str">
        <f>IF(木曜日!AE30=0,"",木曜日!AE30)</f>
        <v/>
      </c>
      <c r="AG125" s="34" t="str">
        <f>IF(木曜日!AF30=0,"",木曜日!AF30)</f>
        <v/>
      </c>
      <c r="AH125" s="34" t="str">
        <f>IF(木曜日!AG30=0,"",木曜日!AG30)</f>
        <v/>
      </c>
      <c r="AI125" s="34" t="str">
        <f>IF(木曜日!AH30=0,"",木曜日!AH30)</f>
        <v/>
      </c>
      <c r="AJ125" s="34" t="str">
        <f>IF(木曜日!AI30=0,"",木曜日!AI30)</f>
        <v/>
      </c>
      <c r="AK125" s="34" t="str">
        <f>IF(木曜日!AJ30=0,"",木曜日!AJ30)</f>
        <v/>
      </c>
      <c r="AL125" s="34" t="str">
        <f>IF(木曜日!AK30=0,"",木曜日!AK30)</f>
        <v/>
      </c>
      <c r="AM125" s="34" t="str">
        <f>IF(木曜日!AL30=0,"",木曜日!AL30)</f>
        <v/>
      </c>
      <c r="AN125" s="34" t="str">
        <f>IF(木曜日!AM30=0,"",木曜日!AM30)</f>
        <v/>
      </c>
      <c r="AO125" s="34" t="str">
        <f>IF(木曜日!AN30=0,"",木曜日!AN30)</f>
        <v/>
      </c>
      <c r="AP125" s="34" t="str">
        <f>IF(木曜日!AO30=0,"",木曜日!AO30)</f>
        <v/>
      </c>
      <c r="AQ125" s="34" t="str">
        <f>IF(木曜日!AP30=0,"",木曜日!AP30)</f>
        <v/>
      </c>
      <c r="AR125" s="34" t="str">
        <f>IF(木曜日!AQ30=0,"",木曜日!AQ30)</f>
        <v/>
      </c>
      <c r="AS125" s="34" t="str">
        <f>IF(木曜日!AR30=0,"",木曜日!AR30)</f>
        <v/>
      </c>
      <c r="AT125" s="30" t="str">
        <f>木曜日!AS30</f>
        <v/>
      </c>
      <c r="AU125" s="34">
        <f>木曜日!AT30</f>
        <v>0</v>
      </c>
      <c r="AV125" s="34">
        <f>木曜日!AU30</f>
        <v>0</v>
      </c>
    </row>
    <row r="126" spans="1:48">
      <c r="A126" s="41">
        <v>124</v>
      </c>
      <c r="B126" s="40">
        <f>木曜日!A31</f>
        <v>0</v>
      </c>
      <c r="C126" s="30" t="str">
        <f>木曜日!B31</f>
        <v/>
      </c>
      <c r="D126" s="40" t="str">
        <f>木曜日!C31</f>
        <v/>
      </c>
      <c r="E126" s="40" t="str">
        <f>木曜日!D31</f>
        <v/>
      </c>
      <c r="F126" s="34" t="str">
        <f>木曜日!E31</f>
        <v/>
      </c>
      <c r="G126" s="34" t="str">
        <f>木曜日!F31</f>
        <v/>
      </c>
      <c r="H126" s="34" t="str">
        <f>木曜日!G31</f>
        <v/>
      </c>
      <c r="I126" s="30" t="str">
        <f>木曜日!H31</f>
        <v/>
      </c>
      <c r="J126" s="30" t="str">
        <f>木曜日!I31</f>
        <v/>
      </c>
      <c r="K126" s="34">
        <f>木曜日!J31</f>
        <v>0</v>
      </c>
      <c r="L126" s="188" t="str">
        <f>木曜日!K31</f>
        <v/>
      </c>
      <c r="M126" s="188">
        <f>木曜日!L31</f>
        <v>0</v>
      </c>
      <c r="N126" s="34" t="str">
        <f>木曜日!M31</f>
        <v/>
      </c>
      <c r="O126" s="34" t="str">
        <f>木曜日!N31</f>
        <v/>
      </c>
      <c r="P126" s="34" t="str">
        <f>IF(木曜日!O31=0,"",木曜日!O31)</f>
        <v/>
      </c>
      <c r="Q126" s="34" t="str">
        <f>IF(木曜日!P31=0,"",木曜日!P31)</f>
        <v/>
      </c>
      <c r="R126" s="34" t="str">
        <f>IF(木曜日!Q31=0,"",木曜日!Q31)</f>
        <v/>
      </c>
      <c r="S126" s="34" t="str">
        <f>IF(木曜日!R31=0,"",木曜日!R31)</f>
        <v/>
      </c>
      <c r="T126" s="34" t="str">
        <f>IF(木曜日!S31=0,"",木曜日!S31)</f>
        <v/>
      </c>
      <c r="U126" s="34" t="str">
        <f>IF(木曜日!T31=0,"",木曜日!T31)</f>
        <v/>
      </c>
      <c r="V126" s="34" t="str">
        <f>IF(木曜日!U31=0,"",木曜日!U31)</f>
        <v/>
      </c>
      <c r="W126" s="34" t="str">
        <f>IF(木曜日!V31=0,"",木曜日!V31)</f>
        <v/>
      </c>
      <c r="X126" s="34" t="str">
        <f>IF(木曜日!W31=0,"",木曜日!W31)</f>
        <v/>
      </c>
      <c r="Y126" s="34" t="str">
        <f>IF(木曜日!X31=0,"",木曜日!X31)</f>
        <v/>
      </c>
      <c r="Z126" s="34" t="str">
        <f>IF(木曜日!Y31=0,"",木曜日!Y31)</f>
        <v/>
      </c>
      <c r="AA126" s="34" t="str">
        <f>IF(木曜日!Z31=0,"",木曜日!Z31)</f>
        <v/>
      </c>
      <c r="AB126" s="34" t="str">
        <f>IF(木曜日!AA31=0,"",木曜日!AA31)</f>
        <v/>
      </c>
      <c r="AC126" s="34" t="str">
        <f>IF(木曜日!AB31=0,"",木曜日!AB31)</f>
        <v/>
      </c>
      <c r="AD126" s="34" t="str">
        <f>IF(木曜日!AC31=0,"",木曜日!AC31)</f>
        <v/>
      </c>
      <c r="AE126" s="34" t="str">
        <f>IF(木曜日!AD31=0,"",木曜日!AD31)</f>
        <v/>
      </c>
      <c r="AF126" s="34" t="str">
        <f>IF(木曜日!AE31=0,"",木曜日!AE31)</f>
        <v/>
      </c>
      <c r="AG126" s="34" t="str">
        <f>IF(木曜日!AF31=0,"",木曜日!AF31)</f>
        <v/>
      </c>
      <c r="AH126" s="34" t="str">
        <f>IF(木曜日!AG31=0,"",木曜日!AG31)</f>
        <v/>
      </c>
      <c r="AI126" s="34" t="str">
        <f>IF(木曜日!AH31=0,"",木曜日!AH31)</f>
        <v/>
      </c>
      <c r="AJ126" s="34" t="str">
        <f>IF(木曜日!AI31=0,"",木曜日!AI31)</f>
        <v/>
      </c>
      <c r="AK126" s="34" t="str">
        <f>IF(木曜日!AJ31=0,"",木曜日!AJ31)</f>
        <v/>
      </c>
      <c r="AL126" s="34" t="str">
        <f>IF(木曜日!AK31=0,"",木曜日!AK31)</f>
        <v/>
      </c>
      <c r="AM126" s="34" t="str">
        <f>IF(木曜日!AL31=0,"",木曜日!AL31)</f>
        <v/>
      </c>
      <c r="AN126" s="34" t="str">
        <f>IF(木曜日!AM31=0,"",木曜日!AM31)</f>
        <v/>
      </c>
      <c r="AO126" s="34" t="str">
        <f>IF(木曜日!AN31=0,"",木曜日!AN31)</f>
        <v/>
      </c>
      <c r="AP126" s="34" t="str">
        <f>IF(木曜日!AO31=0,"",木曜日!AO31)</f>
        <v/>
      </c>
      <c r="AQ126" s="34" t="str">
        <f>IF(木曜日!AP31=0,"",木曜日!AP31)</f>
        <v/>
      </c>
      <c r="AR126" s="34" t="str">
        <f>IF(木曜日!AQ31=0,"",木曜日!AQ31)</f>
        <v/>
      </c>
      <c r="AS126" s="34" t="str">
        <f>IF(木曜日!AR31=0,"",木曜日!AR31)</f>
        <v/>
      </c>
      <c r="AT126" s="30" t="str">
        <f>木曜日!AS31</f>
        <v/>
      </c>
      <c r="AU126" s="34">
        <f>木曜日!AT31</f>
        <v>0</v>
      </c>
      <c r="AV126" s="34">
        <f>木曜日!AU31</f>
        <v>0</v>
      </c>
    </row>
    <row r="127" spans="1:48">
      <c r="A127" s="41">
        <v>125</v>
      </c>
      <c r="B127" s="40">
        <f>木曜日!A32</f>
        <v>0</v>
      </c>
      <c r="C127" s="30" t="str">
        <f>木曜日!B32</f>
        <v/>
      </c>
      <c r="D127" s="40" t="str">
        <f>木曜日!C32</f>
        <v/>
      </c>
      <c r="E127" s="40" t="str">
        <f>木曜日!D32</f>
        <v/>
      </c>
      <c r="F127" s="34" t="str">
        <f>木曜日!E32</f>
        <v/>
      </c>
      <c r="G127" s="34" t="str">
        <f>木曜日!F32</f>
        <v/>
      </c>
      <c r="H127" s="34" t="str">
        <f>木曜日!G32</f>
        <v/>
      </c>
      <c r="I127" s="30" t="str">
        <f>木曜日!H32</f>
        <v/>
      </c>
      <c r="J127" s="30" t="str">
        <f>木曜日!I32</f>
        <v/>
      </c>
      <c r="K127" s="34">
        <f>木曜日!J32</f>
        <v>0</v>
      </c>
      <c r="L127" s="188" t="str">
        <f>木曜日!K32</f>
        <v/>
      </c>
      <c r="M127" s="188">
        <f>木曜日!L32</f>
        <v>0</v>
      </c>
      <c r="N127" s="34" t="str">
        <f>木曜日!M32</f>
        <v/>
      </c>
      <c r="O127" s="34" t="str">
        <f>木曜日!N32</f>
        <v/>
      </c>
      <c r="P127" s="34" t="str">
        <f>IF(木曜日!O32=0,"",木曜日!O32)</f>
        <v/>
      </c>
      <c r="Q127" s="34" t="str">
        <f>IF(木曜日!P32=0,"",木曜日!P32)</f>
        <v/>
      </c>
      <c r="R127" s="34" t="str">
        <f>IF(木曜日!Q32=0,"",木曜日!Q32)</f>
        <v/>
      </c>
      <c r="S127" s="34" t="str">
        <f>IF(木曜日!R32=0,"",木曜日!R32)</f>
        <v/>
      </c>
      <c r="T127" s="34" t="str">
        <f>IF(木曜日!S32=0,"",木曜日!S32)</f>
        <v/>
      </c>
      <c r="U127" s="34" t="str">
        <f>IF(木曜日!T32=0,"",木曜日!T32)</f>
        <v/>
      </c>
      <c r="V127" s="34" t="str">
        <f>IF(木曜日!U32=0,"",木曜日!U32)</f>
        <v/>
      </c>
      <c r="W127" s="34" t="str">
        <f>IF(木曜日!V32=0,"",木曜日!V32)</f>
        <v/>
      </c>
      <c r="X127" s="34" t="str">
        <f>IF(木曜日!W32=0,"",木曜日!W32)</f>
        <v/>
      </c>
      <c r="Y127" s="34" t="str">
        <f>IF(木曜日!X32=0,"",木曜日!X32)</f>
        <v/>
      </c>
      <c r="Z127" s="34" t="str">
        <f>IF(木曜日!Y32=0,"",木曜日!Y32)</f>
        <v/>
      </c>
      <c r="AA127" s="34" t="str">
        <f>IF(木曜日!Z32=0,"",木曜日!Z32)</f>
        <v/>
      </c>
      <c r="AB127" s="34" t="str">
        <f>IF(木曜日!AA32=0,"",木曜日!AA32)</f>
        <v/>
      </c>
      <c r="AC127" s="34" t="str">
        <f>IF(木曜日!AB32=0,"",木曜日!AB32)</f>
        <v/>
      </c>
      <c r="AD127" s="34" t="str">
        <f>IF(木曜日!AC32=0,"",木曜日!AC32)</f>
        <v/>
      </c>
      <c r="AE127" s="34" t="str">
        <f>IF(木曜日!AD32=0,"",木曜日!AD32)</f>
        <v/>
      </c>
      <c r="AF127" s="34" t="str">
        <f>IF(木曜日!AE32=0,"",木曜日!AE32)</f>
        <v/>
      </c>
      <c r="AG127" s="34" t="str">
        <f>IF(木曜日!AF32=0,"",木曜日!AF32)</f>
        <v/>
      </c>
      <c r="AH127" s="34" t="str">
        <f>IF(木曜日!AG32=0,"",木曜日!AG32)</f>
        <v/>
      </c>
      <c r="AI127" s="34" t="str">
        <f>IF(木曜日!AH32=0,"",木曜日!AH32)</f>
        <v/>
      </c>
      <c r="AJ127" s="34" t="str">
        <f>IF(木曜日!AI32=0,"",木曜日!AI32)</f>
        <v/>
      </c>
      <c r="AK127" s="34" t="str">
        <f>IF(木曜日!AJ32=0,"",木曜日!AJ32)</f>
        <v/>
      </c>
      <c r="AL127" s="34" t="str">
        <f>IF(木曜日!AK32=0,"",木曜日!AK32)</f>
        <v/>
      </c>
      <c r="AM127" s="34" t="str">
        <f>IF(木曜日!AL32=0,"",木曜日!AL32)</f>
        <v/>
      </c>
      <c r="AN127" s="34" t="str">
        <f>IF(木曜日!AM32=0,"",木曜日!AM32)</f>
        <v/>
      </c>
      <c r="AO127" s="34" t="str">
        <f>IF(木曜日!AN32=0,"",木曜日!AN32)</f>
        <v/>
      </c>
      <c r="AP127" s="34" t="str">
        <f>IF(木曜日!AO32=0,"",木曜日!AO32)</f>
        <v/>
      </c>
      <c r="AQ127" s="34" t="str">
        <f>IF(木曜日!AP32=0,"",木曜日!AP32)</f>
        <v/>
      </c>
      <c r="AR127" s="34" t="str">
        <f>IF(木曜日!AQ32=0,"",木曜日!AQ32)</f>
        <v/>
      </c>
      <c r="AS127" s="34" t="str">
        <f>IF(木曜日!AR32=0,"",木曜日!AR32)</f>
        <v/>
      </c>
      <c r="AT127" s="30" t="str">
        <f>木曜日!AS32</f>
        <v/>
      </c>
      <c r="AU127" s="34">
        <f>木曜日!AT32</f>
        <v>0</v>
      </c>
      <c r="AV127" s="34">
        <f>木曜日!AU32</f>
        <v>0</v>
      </c>
    </row>
    <row r="128" spans="1:48">
      <c r="A128" s="41">
        <v>126</v>
      </c>
      <c r="B128" s="40">
        <f>木曜日!A33</f>
        <v>0</v>
      </c>
      <c r="C128" s="30" t="str">
        <f>木曜日!B33</f>
        <v/>
      </c>
      <c r="D128" s="40" t="str">
        <f>木曜日!C33</f>
        <v/>
      </c>
      <c r="E128" s="40" t="str">
        <f>木曜日!D33</f>
        <v/>
      </c>
      <c r="F128" s="34" t="str">
        <f>木曜日!E33</f>
        <v/>
      </c>
      <c r="G128" s="34" t="str">
        <f>木曜日!F33</f>
        <v/>
      </c>
      <c r="H128" s="34" t="str">
        <f>木曜日!G33</f>
        <v/>
      </c>
      <c r="I128" s="30" t="str">
        <f>木曜日!H33</f>
        <v/>
      </c>
      <c r="J128" s="30" t="str">
        <f>木曜日!I33</f>
        <v/>
      </c>
      <c r="K128" s="34">
        <f>木曜日!J33</f>
        <v>0</v>
      </c>
      <c r="L128" s="188" t="str">
        <f>木曜日!K33</f>
        <v/>
      </c>
      <c r="M128" s="188">
        <f>木曜日!L33</f>
        <v>0</v>
      </c>
      <c r="N128" s="34" t="str">
        <f>木曜日!M33</f>
        <v/>
      </c>
      <c r="O128" s="34" t="str">
        <f>木曜日!N33</f>
        <v/>
      </c>
      <c r="P128" s="34" t="str">
        <f>IF(木曜日!O33=0,"",木曜日!O33)</f>
        <v/>
      </c>
      <c r="Q128" s="34" t="str">
        <f>IF(木曜日!P33=0,"",木曜日!P33)</f>
        <v/>
      </c>
      <c r="R128" s="34" t="str">
        <f>IF(木曜日!Q33=0,"",木曜日!Q33)</f>
        <v/>
      </c>
      <c r="S128" s="34" t="str">
        <f>IF(木曜日!R33=0,"",木曜日!R33)</f>
        <v/>
      </c>
      <c r="T128" s="34" t="str">
        <f>IF(木曜日!S33=0,"",木曜日!S33)</f>
        <v/>
      </c>
      <c r="U128" s="34" t="str">
        <f>IF(木曜日!T33=0,"",木曜日!T33)</f>
        <v/>
      </c>
      <c r="V128" s="34" t="str">
        <f>IF(木曜日!U33=0,"",木曜日!U33)</f>
        <v/>
      </c>
      <c r="W128" s="34" t="str">
        <f>IF(木曜日!V33=0,"",木曜日!V33)</f>
        <v/>
      </c>
      <c r="X128" s="34" t="str">
        <f>IF(木曜日!W33=0,"",木曜日!W33)</f>
        <v/>
      </c>
      <c r="Y128" s="34" t="str">
        <f>IF(木曜日!X33=0,"",木曜日!X33)</f>
        <v/>
      </c>
      <c r="Z128" s="34" t="str">
        <f>IF(木曜日!Y33=0,"",木曜日!Y33)</f>
        <v/>
      </c>
      <c r="AA128" s="34" t="str">
        <f>IF(木曜日!Z33=0,"",木曜日!Z33)</f>
        <v/>
      </c>
      <c r="AB128" s="34" t="str">
        <f>IF(木曜日!AA33=0,"",木曜日!AA33)</f>
        <v/>
      </c>
      <c r="AC128" s="34" t="str">
        <f>IF(木曜日!AB33=0,"",木曜日!AB33)</f>
        <v/>
      </c>
      <c r="AD128" s="34" t="str">
        <f>IF(木曜日!AC33=0,"",木曜日!AC33)</f>
        <v/>
      </c>
      <c r="AE128" s="34" t="str">
        <f>IF(木曜日!AD33=0,"",木曜日!AD33)</f>
        <v/>
      </c>
      <c r="AF128" s="34" t="str">
        <f>IF(木曜日!AE33=0,"",木曜日!AE33)</f>
        <v/>
      </c>
      <c r="AG128" s="34" t="str">
        <f>IF(木曜日!AF33=0,"",木曜日!AF33)</f>
        <v/>
      </c>
      <c r="AH128" s="34" t="str">
        <f>IF(木曜日!AG33=0,"",木曜日!AG33)</f>
        <v/>
      </c>
      <c r="AI128" s="34" t="str">
        <f>IF(木曜日!AH33=0,"",木曜日!AH33)</f>
        <v/>
      </c>
      <c r="AJ128" s="34" t="str">
        <f>IF(木曜日!AI33=0,"",木曜日!AI33)</f>
        <v/>
      </c>
      <c r="AK128" s="34" t="str">
        <f>IF(木曜日!AJ33=0,"",木曜日!AJ33)</f>
        <v/>
      </c>
      <c r="AL128" s="34" t="str">
        <f>IF(木曜日!AK33=0,"",木曜日!AK33)</f>
        <v/>
      </c>
      <c r="AM128" s="34" t="str">
        <f>IF(木曜日!AL33=0,"",木曜日!AL33)</f>
        <v/>
      </c>
      <c r="AN128" s="34" t="str">
        <f>IF(木曜日!AM33=0,"",木曜日!AM33)</f>
        <v/>
      </c>
      <c r="AO128" s="34" t="str">
        <f>IF(木曜日!AN33=0,"",木曜日!AN33)</f>
        <v/>
      </c>
      <c r="AP128" s="34" t="str">
        <f>IF(木曜日!AO33=0,"",木曜日!AO33)</f>
        <v/>
      </c>
      <c r="AQ128" s="34" t="str">
        <f>IF(木曜日!AP33=0,"",木曜日!AP33)</f>
        <v/>
      </c>
      <c r="AR128" s="34" t="str">
        <f>IF(木曜日!AQ33=0,"",木曜日!AQ33)</f>
        <v/>
      </c>
      <c r="AS128" s="34" t="str">
        <f>IF(木曜日!AR33=0,"",木曜日!AR33)</f>
        <v/>
      </c>
      <c r="AT128" s="30" t="str">
        <f>木曜日!AS33</f>
        <v/>
      </c>
      <c r="AU128" s="34">
        <f>木曜日!AT33</f>
        <v>0</v>
      </c>
      <c r="AV128" s="34">
        <f>木曜日!AU33</f>
        <v>0</v>
      </c>
    </row>
    <row r="129" spans="1:48">
      <c r="A129" s="41">
        <v>127</v>
      </c>
      <c r="B129" s="40">
        <f>木曜日!A34</f>
        <v>0</v>
      </c>
      <c r="C129" s="30" t="str">
        <f>木曜日!B34</f>
        <v/>
      </c>
      <c r="D129" s="40" t="str">
        <f>木曜日!C34</f>
        <v/>
      </c>
      <c r="E129" s="40" t="str">
        <f>木曜日!D34</f>
        <v/>
      </c>
      <c r="F129" s="34" t="str">
        <f>木曜日!E34</f>
        <v/>
      </c>
      <c r="G129" s="34" t="str">
        <f>木曜日!F34</f>
        <v/>
      </c>
      <c r="H129" s="34" t="str">
        <f>木曜日!G34</f>
        <v/>
      </c>
      <c r="I129" s="30" t="str">
        <f>木曜日!H34</f>
        <v/>
      </c>
      <c r="J129" s="30" t="str">
        <f>木曜日!I34</f>
        <v/>
      </c>
      <c r="K129" s="34">
        <f>木曜日!J34</f>
        <v>0</v>
      </c>
      <c r="L129" s="188" t="str">
        <f>木曜日!K34</f>
        <v/>
      </c>
      <c r="M129" s="188">
        <f>木曜日!L34</f>
        <v>0</v>
      </c>
      <c r="N129" s="34" t="str">
        <f>木曜日!M34</f>
        <v/>
      </c>
      <c r="O129" s="34" t="str">
        <f>木曜日!N34</f>
        <v/>
      </c>
      <c r="P129" s="34" t="str">
        <f>IF(木曜日!O34=0,"",木曜日!O34)</f>
        <v/>
      </c>
      <c r="Q129" s="34" t="str">
        <f>IF(木曜日!P34=0,"",木曜日!P34)</f>
        <v/>
      </c>
      <c r="R129" s="34" t="str">
        <f>IF(木曜日!Q34=0,"",木曜日!Q34)</f>
        <v/>
      </c>
      <c r="S129" s="34" t="str">
        <f>IF(木曜日!R34=0,"",木曜日!R34)</f>
        <v/>
      </c>
      <c r="T129" s="34" t="str">
        <f>IF(木曜日!S34=0,"",木曜日!S34)</f>
        <v/>
      </c>
      <c r="U129" s="34" t="str">
        <f>IF(木曜日!T34=0,"",木曜日!T34)</f>
        <v/>
      </c>
      <c r="V129" s="34" t="str">
        <f>IF(木曜日!U34=0,"",木曜日!U34)</f>
        <v/>
      </c>
      <c r="W129" s="34" t="str">
        <f>IF(木曜日!V34=0,"",木曜日!V34)</f>
        <v/>
      </c>
      <c r="X129" s="34" t="str">
        <f>IF(木曜日!W34=0,"",木曜日!W34)</f>
        <v/>
      </c>
      <c r="Y129" s="34" t="str">
        <f>IF(木曜日!X34=0,"",木曜日!X34)</f>
        <v/>
      </c>
      <c r="Z129" s="34" t="str">
        <f>IF(木曜日!Y34=0,"",木曜日!Y34)</f>
        <v/>
      </c>
      <c r="AA129" s="34" t="str">
        <f>IF(木曜日!Z34=0,"",木曜日!Z34)</f>
        <v/>
      </c>
      <c r="AB129" s="34" t="str">
        <f>IF(木曜日!AA34=0,"",木曜日!AA34)</f>
        <v/>
      </c>
      <c r="AC129" s="34" t="str">
        <f>IF(木曜日!AB34=0,"",木曜日!AB34)</f>
        <v/>
      </c>
      <c r="AD129" s="34" t="str">
        <f>IF(木曜日!AC34=0,"",木曜日!AC34)</f>
        <v/>
      </c>
      <c r="AE129" s="34" t="str">
        <f>IF(木曜日!AD34=0,"",木曜日!AD34)</f>
        <v/>
      </c>
      <c r="AF129" s="34" t="str">
        <f>IF(木曜日!AE34=0,"",木曜日!AE34)</f>
        <v/>
      </c>
      <c r="AG129" s="34" t="str">
        <f>IF(木曜日!AF34=0,"",木曜日!AF34)</f>
        <v/>
      </c>
      <c r="AH129" s="34" t="str">
        <f>IF(木曜日!AG34=0,"",木曜日!AG34)</f>
        <v/>
      </c>
      <c r="AI129" s="34" t="str">
        <f>IF(木曜日!AH34=0,"",木曜日!AH34)</f>
        <v/>
      </c>
      <c r="AJ129" s="34" t="str">
        <f>IF(木曜日!AI34=0,"",木曜日!AI34)</f>
        <v/>
      </c>
      <c r="AK129" s="34" t="str">
        <f>IF(木曜日!AJ34=0,"",木曜日!AJ34)</f>
        <v/>
      </c>
      <c r="AL129" s="34" t="str">
        <f>IF(木曜日!AK34=0,"",木曜日!AK34)</f>
        <v/>
      </c>
      <c r="AM129" s="34" t="str">
        <f>IF(木曜日!AL34=0,"",木曜日!AL34)</f>
        <v/>
      </c>
      <c r="AN129" s="34" t="str">
        <f>IF(木曜日!AM34=0,"",木曜日!AM34)</f>
        <v/>
      </c>
      <c r="AO129" s="34" t="str">
        <f>IF(木曜日!AN34=0,"",木曜日!AN34)</f>
        <v/>
      </c>
      <c r="AP129" s="34" t="str">
        <f>IF(木曜日!AO34=0,"",木曜日!AO34)</f>
        <v/>
      </c>
      <c r="AQ129" s="34" t="str">
        <f>IF(木曜日!AP34=0,"",木曜日!AP34)</f>
        <v/>
      </c>
      <c r="AR129" s="34" t="str">
        <f>IF(木曜日!AQ34=0,"",木曜日!AQ34)</f>
        <v/>
      </c>
      <c r="AS129" s="34" t="str">
        <f>IF(木曜日!AR34=0,"",木曜日!AR34)</f>
        <v/>
      </c>
      <c r="AT129" s="30" t="str">
        <f>木曜日!AS34</f>
        <v/>
      </c>
      <c r="AU129" s="34">
        <f>木曜日!AT34</f>
        <v>0</v>
      </c>
      <c r="AV129" s="34">
        <f>木曜日!AU34</f>
        <v>0</v>
      </c>
    </row>
    <row r="130" spans="1:48">
      <c r="A130" s="41">
        <v>128</v>
      </c>
      <c r="B130" s="40">
        <f>木曜日!A35</f>
        <v>0</v>
      </c>
      <c r="C130" s="30" t="str">
        <f>木曜日!B35</f>
        <v/>
      </c>
      <c r="D130" s="40" t="str">
        <f>木曜日!C35</f>
        <v/>
      </c>
      <c r="E130" s="40" t="str">
        <f>木曜日!D35</f>
        <v/>
      </c>
      <c r="F130" s="34" t="str">
        <f>木曜日!E35</f>
        <v/>
      </c>
      <c r="G130" s="34" t="str">
        <f>木曜日!F35</f>
        <v/>
      </c>
      <c r="H130" s="34" t="str">
        <f>木曜日!G35</f>
        <v/>
      </c>
      <c r="I130" s="30" t="str">
        <f>木曜日!H35</f>
        <v/>
      </c>
      <c r="J130" s="30" t="str">
        <f>木曜日!I35</f>
        <v/>
      </c>
      <c r="K130" s="34">
        <f>木曜日!J35</f>
        <v>0</v>
      </c>
      <c r="L130" s="188" t="str">
        <f>木曜日!K35</f>
        <v/>
      </c>
      <c r="M130" s="188">
        <f>木曜日!L35</f>
        <v>0</v>
      </c>
      <c r="N130" s="34" t="str">
        <f>木曜日!M35</f>
        <v/>
      </c>
      <c r="O130" s="34" t="str">
        <f>木曜日!N35</f>
        <v/>
      </c>
      <c r="P130" s="34" t="str">
        <f>IF(木曜日!O35=0,"",木曜日!O35)</f>
        <v/>
      </c>
      <c r="Q130" s="34" t="str">
        <f>IF(木曜日!P35=0,"",木曜日!P35)</f>
        <v/>
      </c>
      <c r="R130" s="34" t="str">
        <f>IF(木曜日!Q35=0,"",木曜日!Q35)</f>
        <v/>
      </c>
      <c r="S130" s="34" t="str">
        <f>IF(木曜日!R35=0,"",木曜日!R35)</f>
        <v/>
      </c>
      <c r="T130" s="34" t="str">
        <f>IF(木曜日!S35=0,"",木曜日!S35)</f>
        <v/>
      </c>
      <c r="U130" s="34" t="str">
        <f>IF(木曜日!T35=0,"",木曜日!T35)</f>
        <v/>
      </c>
      <c r="V130" s="34" t="str">
        <f>IF(木曜日!U35=0,"",木曜日!U35)</f>
        <v/>
      </c>
      <c r="W130" s="34" t="str">
        <f>IF(木曜日!V35=0,"",木曜日!V35)</f>
        <v/>
      </c>
      <c r="X130" s="34" t="str">
        <f>IF(木曜日!W35=0,"",木曜日!W35)</f>
        <v/>
      </c>
      <c r="Y130" s="34" t="str">
        <f>IF(木曜日!X35=0,"",木曜日!X35)</f>
        <v/>
      </c>
      <c r="Z130" s="34" t="str">
        <f>IF(木曜日!Y35=0,"",木曜日!Y35)</f>
        <v/>
      </c>
      <c r="AA130" s="34" t="str">
        <f>IF(木曜日!Z35=0,"",木曜日!Z35)</f>
        <v/>
      </c>
      <c r="AB130" s="34" t="str">
        <f>IF(木曜日!AA35=0,"",木曜日!AA35)</f>
        <v/>
      </c>
      <c r="AC130" s="34" t="str">
        <f>IF(木曜日!AB35=0,"",木曜日!AB35)</f>
        <v/>
      </c>
      <c r="AD130" s="34" t="str">
        <f>IF(木曜日!AC35=0,"",木曜日!AC35)</f>
        <v/>
      </c>
      <c r="AE130" s="34" t="str">
        <f>IF(木曜日!AD35=0,"",木曜日!AD35)</f>
        <v/>
      </c>
      <c r="AF130" s="34" t="str">
        <f>IF(木曜日!AE35=0,"",木曜日!AE35)</f>
        <v/>
      </c>
      <c r="AG130" s="34" t="str">
        <f>IF(木曜日!AF35=0,"",木曜日!AF35)</f>
        <v/>
      </c>
      <c r="AH130" s="34" t="str">
        <f>IF(木曜日!AG35=0,"",木曜日!AG35)</f>
        <v/>
      </c>
      <c r="AI130" s="34" t="str">
        <f>IF(木曜日!AH35=0,"",木曜日!AH35)</f>
        <v/>
      </c>
      <c r="AJ130" s="34" t="str">
        <f>IF(木曜日!AI35=0,"",木曜日!AI35)</f>
        <v/>
      </c>
      <c r="AK130" s="34" t="str">
        <f>IF(木曜日!AJ35=0,"",木曜日!AJ35)</f>
        <v/>
      </c>
      <c r="AL130" s="34" t="str">
        <f>IF(木曜日!AK35=0,"",木曜日!AK35)</f>
        <v/>
      </c>
      <c r="AM130" s="34" t="str">
        <f>IF(木曜日!AL35=0,"",木曜日!AL35)</f>
        <v/>
      </c>
      <c r="AN130" s="34" t="str">
        <f>IF(木曜日!AM35=0,"",木曜日!AM35)</f>
        <v/>
      </c>
      <c r="AO130" s="34" t="str">
        <f>IF(木曜日!AN35=0,"",木曜日!AN35)</f>
        <v/>
      </c>
      <c r="AP130" s="34" t="str">
        <f>IF(木曜日!AO35=0,"",木曜日!AO35)</f>
        <v/>
      </c>
      <c r="AQ130" s="34" t="str">
        <f>IF(木曜日!AP35=0,"",木曜日!AP35)</f>
        <v/>
      </c>
      <c r="AR130" s="34" t="str">
        <f>IF(木曜日!AQ35=0,"",木曜日!AQ35)</f>
        <v/>
      </c>
      <c r="AS130" s="34" t="str">
        <f>IF(木曜日!AR35=0,"",木曜日!AR35)</f>
        <v/>
      </c>
      <c r="AT130" s="30" t="str">
        <f>木曜日!AS35</f>
        <v/>
      </c>
      <c r="AU130" s="34">
        <f>木曜日!AT35</f>
        <v>0</v>
      </c>
      <c r="AV130" s="34">
        <f>木曜日!AU35</f>
        <v>0</v>
      </c>
    </row>
    <row r="131" spans="1:48">
      <c r="A131" s="41">
        <v>129</v>
      </c>
      <c r="B131" s="40">
        <f>金曜日!A4</f>
        <v>1</v>
      </c>
      <c r="C131" s="30">
        <f>金曜日!B4</f>
        <v>45719</v>
      </c>
      <c r="D131" s="40">
        <f>金曜日!C4</f>
        <v>5</v>
      </c>
      <c r="E131" s="40" t="str">
        <f>金曜日!D4</f>
        <v>金</v>
      </c>
      <c r="F131" s="34">
        <f>金曜日!E4</f>
        <v>0</v>
      </c>
      <c r="G131" s="34">
        <f>金曜日!F4</f>
        <v>514</v>
      </c>
      <c r="H131" s="34">
        <f>金曜日!G4</f>
        <v>358483</v>
      </c>
      <c r="I131" s="30" t="str">
        <f>金曜日!H4</f>
        <v>指定牛ﾁﾙﾄﾞ切落しすき焼用（ﾓﾓ・ｶﾀ・ﾊﾞﾗ）</v>
      </c>
      <c r="J131" s="30" t="str">
        <f>金曜日!I4</f>
        <v>200g</v>
      </c>
      <c r="K131" s="34">
        <f>金曜日!J4</f>
        <v>24</v>
      </c>
      <c r="L131" s="188">
        <f>金曜日!K4</f>
        <v>45736</v>
      </c>
      <c r="M131" s="188">
        <f>金曜日!L4</f>
        <v>45736</v>
      </c>
      <c r="N131" s="34">
        <f>金曜日!M4</f>
        <v>4.8</v>
      </c>
      <c r="O131" s="34" t="str">
        <f>金曜日!N4</f>
        <v>358483250320</v>
      </c>
      <c r="P131" s="34" t="str">
        <f>IF(金曜日!O4=0,"",金曜日!O4)</f>
        <v>1667729372</v>
      </c>
      <c r="Q131" s="34" t="str">
        <f>IF(金曜日!P4=0,"",金曜日!P4)</f>
        <v>1667729372</v>
      </c>
      <c r="R131" s="34" t="str">
        <f>IF(金曜日!Q4=0,"",金曜日!Q4)</f>
        <v/>
      </c>
      <c r="S131" s="34" t="str">
        <f>IF(金曜日!R4=0,"",金曜日!R4)</f>
        <v/>
      </c>
      <c r="T131" s="34" t="str">
        <f>IF(金曜日!S4=0,"",金曜日!S4)</f>
        <v/>
      </c>
      <c r="U131" s="34" t="str">
        <f>IF(金曜日!T4=0,"",金曜日!T4)</f>
        <v/>
      </c>
      <c r="V131" s="34" t="str">
        <f>IF(金曜日!U4=0,"",金曜日!U4)</f>
        <v/>
      </c>
      <c r="W131" s="34" t="str">
        <f>IF(金曜日!V4=0,"",金曜日!V4)</f>
        <v/>
      </c>
      <c r="X131" s="34" t="str">
        <f>IF(金曜日!W4=0,"",金曜日!W4)</f>
        <v/>
      </c>
      <c r="Y131" s="34" t="str">
        <f>IF(金曜日!X4=0,"",金曜日!X4)</f>
        <v/>
      </c>
      <c r="Z131" s="34" t="str">
        <f>IF(金曜日!Y4=0,"",金曜日!Y4)</f>
        <v/>
      </c>
      <c r="AA131" s="34" t="str">
        <f>IF(金曜日!Z4=0,"",金曜日!Z4)</f>
        <v/>
      </c>
      <c r="AB131" s="34" t="str">
        <f>IF(金曜日!AA4=0,"",金曜日!AA4)</f>
        <v/>
      </c>
      <c r="AC131" s="34" t="str">
        <f>IF(金曜日!AB4=0,"",金曜日!AB4)</f>
        <v/>
      </c>
      <c r="AD131" s="34" t="str">
        <f>IF(金曜日!AC4=0,"",金曜日!AC4)</f>
        <v/>
      </c>
      <c r="AE131" s="34" t="str">
        <f>IF(金曜日!AD4=0,"",金曜日!AD4)</f>
        <v/>
      </c>
      <c r="AF131" s="34" t="str">
        <f>IF(金曜日!AE4=0,"",金曜日!AE4)</f>
        <v/>
      </c>
      <c r="AG131" s="34" t="str">
        <f>IF(金曜日!AF4=0,"",金曜日!AF4)</f>
        <v/>
      </c>
      <c r="AH131" s="34" t="str">
        <f>IF(金曜日!AG4=0,"",金曜日!AG4)</f>
        <v/>
      </c>
      <c r="AI131" s="34" t="str">
        <f>IF(金曜日!AH4=0,"",金曜日!AH4)</f>
        <v/>
      </c>
      <c r="AJ131" s="34" t="str">
        <f>IF(金曜日!AI4=0,"",金曜日!AI4)</f>
        <v/>
      </c>
      <c r="AK131" s="34" t="str">
        <f>IF(金曜日!AJ4=0,"",金曜日!AJ4)</f>
        <v/>
      </c>
      <c r="AL131" s="34" t="str">
        <f>IF(金曜日!AK4=0,"",金曜日!AK4)</f>
        <v/>
      </c>
      <c r="AM131" s="34" t="str">
        <f>IF(金曜日!AL4=0,"",金曜日!AL4)</f>
        <v/>
      </c>
      <c r="AN131" s="34" t="str">
        <f>IF(金曜日!AM4=0,"",金曜日!AM4)</f>
        <v/>
      </c>
      <c r="AO131" s="34" t="str">
        <f>IF(金曜日!AN4=0,"",金曜日!AN4)</f>
        <v/>
      </c>
      <c r="AP131" s="34" t="str">
        <f>IF(金曜日!AO4=0,"",金曜日!AO4)</f>
        <v/>
      </c>
      <c r="AQ131" s="34" t="str">
        <f>IF(金曜日!AP4=0,"",金曜日!AP4)</f>
        <v/>
      </c>
      <c r="AR131" s="34" t="str">
        <f>IF(金曜日!AQ4=0,"",金曜日!AQ4)</f>
        <v/>
      </c>
      <c r="AS131" s="34" t="str">
        <f>IF(金曜日!AR4=0,"",金曜日!AR4)</f>
        <v/>
      </c>
      <c r="AT131" s="30" t="str">
        <f>金曜日!AS4</f>
        <v>コープラスフーズ</v>
      </c>
      <c r="AU131" s="34">
        <f>金曜日!AT4</f>
        <v>0</v>
      </c>
      <c r="AV131" s="34">
        <f>金曜日!AU4</f>
        <v>0</v>
      </c>
    </row>
    <row r="132" spans="1:48">
      <c r="A132" s="41">
        <v>130</v>
      </c>
      <c r="B132" s="40">
        <f>金曜日!A5</f>
        <v>2</v>
      </c>
      <c r="C132" s="30">
        <f>金曜日!B5</f>
        <v>45719</v>
      </c>
      <c r="D132" s="40">
        <f>金曜日!C5</f>
        <v>5</v>
      </c>
      <c r="E132" s="40" t="str">
        <f>金曜日!D5</f>
        <v>金</v>
      </c>
      <c r="F132" s="34">
        <f>金曜日!E5</f>
        <v>0</v>
      </c>
      <c r="G132" s="34">
        <f>金曜日!F5</f>
        <v>534</v>
      </c>
      <c r="H132" s="34">
        <f>金曜日!G5</f>
        <v>392217</v>
      </c>
      <c r="I132" s="30" t="str">
        <f>金曜日!H5</f>
        <v>指定牛すき焼用（ﾓﾓ）</v>
      </c>
      <c r="J132" s="30" t="str">
        <f>金曜日!I5</f>
        <v>150g</v>
      </c>
      <c r="K132" s="34">
        <f>金曜日!J5</f>
        <v>1</v>
      </c>
      <c r="L132" s="188">
        <f>金曜日!K5</f>
        <v>45736</v>
      </c>
      <c r="M132" s="188">
        <f>金曜日!L5</f>
        <v>45736</v>
      </c>
      <c r="N132" s="34">
        <f>金曜日!M5</f>
        <v>0.15</v>
      </c>
      <c r="O132" s="34" t="str">
        <f>金曜日!N5</f>
        <v>392217250320</v>
      </c>
      <c r="P132" s="34" t="str">
        <f>IF(金曜日!O5=0,"",金曜日!O5)</f>
        <v>1667729372</v>
      </c>
      <c r="Q132" s="34" t="str">
        <f>IF(金曜日!P5=0,"",金曜日!P5)</f>
        <v/>
      </c>
      <c r="R132" s="34" t="str">
        <f>IF(金曜日!Q5=0,"",金曜日!Q5)</f>
        <v/>
      </c>
      <c r="S132" s="34" t="str">
        <f>IF(金曜日!R5=0,"",金曜日!R5)</f>
        <v/>
      </c>
      <c r="T132" s="34" t="str">
        <f>IF(金曜日!S5=0,"",金曜日!S5)</f>
        <v/>
      </c>
      <c r="U132" s="34" t="str">
        <f>IF(金曜日!T5=0,"",金曜日!T5)</f>
        <v/>
      </c>
      <c r="V132" s="34" t="str">
        <f>IF(金曜日!U5=0,"",金曜日!U5)</f>
        <v/>
      </c>
      <c r="W132" s="34" t="str">
        <f>IF(金曜日!V5=0,"",金曜日!V5)</f>
        <v/>
      </c>
      <c r="X132" s="34" t="str">
        <f>IF(金曜日!W5=0,"",金曜日!W5)</f>
        <v/>
      </c>
      <c r="Y132" s="34" t="str">
        <f>IF(金曜日!X5=0,"",金曜日!X5)</f>
        <v/>
      </c>
      <c r="Z132" s="34" t="str">
        <f>IF(金曜日!Y5=0,"",金曜日!Y5)</f>
        <v/>
      </c>
      <c r="AA132" s="34" t="str">
        <f>IF(金曜日!Z5=0,"",金曜日!Z5)</f>
        <v/>
      </c>
      <c r="AB132" s="34" t="str">
        <f>IF(金曜日!AA5=0,"",金曜日!AA5)</f>
        <v/>
      </c>
      <c r="AC132" s="34" t="str">
        <f>IF(金曜日!AB5=0,"",金曜日!AB5)</f>
        <v/>
      </c>
      <c r="AD132" s="34" t="str">
        <f>IF(金曜日!AC5=0,"",金曜日!AC5)</f>
        <v/>
      </c>
      <c r="AE132" s="34" t="str">
        <f>IF(金曜日!AD5=0,"",金曜日!AD5)</f>
        <v/>
      </c>
      <c r="AF132" s="34" t="str">
        <f>IF(金曜日!AE5=0,"",金曜日!AE5)</f>
        <v/>
      </c>
      <c r="AG132" s="34" t="str">
        <f>IF(金曜日!AF5=0,"",金曜日!AF5)</f>
        <v/>
      </c>
      <c r="AH132" s="34" t="str">
        <f>IF(金曜日!AG5=0,"",金曜日!AG5)</f>
        <v/>
      </c>
      <c r="AI132" s="34" t="str">
        <f>IF(金曜日!AH5=0,"",金曜日!AH5)</f>
        <v/>
      </c>
      <c r="AJ132" s="34" t="str">
        <f>IF(金曜日!AI5=0,"",金曜日!AI5)</f>
        <v/>
      </c>
      <c r="AK132" s="34" t="str">
        <f>IF(金曜日!AJ5=0,"",金曜日!AJ5)</f>
        <v/>
      </c>
      <c r="AL132" s="34" t="str">
        <f>IF(金曜日!AK5=0,"",金曜日!AK5)</f>
        <v/>
      </c>
      <c r="AM132" s="34" t="str">
        <f>IF(金曜日!AL5=0,"",金曜日!AL5)</f>
        <v/>
      </c>
      <c r="AN132" s="34" t="str">
        <f>IF(金曜日!AM5=0,"",金曜日!AM5)</f>
        <v/>
      </c>
      <c r="AO132" s="34" t="str">
        <f>IF(金曜日!AN5=0,"",金曜日!AN5)</f>
        <v/>
      </c>
      <c r="AP132" s="34" t="str">
        <f>IF(金曜日!AO5=0,"",金曜日!AO5)</f>
        <v/>
      </c>
      <c r="AQ132" s="34" t="str">
        <f>IF(金曜日!AP5=0,"",金曜日!AP5)</f>
        <v/>
      </c>
      <c r="AR132" s="34" t="str">
        <f>IF(金曜日!AQ5=0,"",金曜日!AQ5)</f>
        <v/>
      </c>
      <c r="AS132" s="34" t="str">
        <f>IF(金曜日!AR5=0,"",金曜日!AR5)</f>
        <v/>
      </c>
      <c r="AT132" s="30" t="str">
        <f>金曜日!AS5</f>
        <v>コープラスフーズ</v>
      </c>
      <c r="AU132" s="34">
        <f>金曜日!AT5</f>
        <v>0</v>
      </c>
      <c r="AV132" s="34">
        <f>金曜日!AU5</f>
        <v>0</v>
      </c>
    </row>
    <row r="133" spans="1:48">
      <c r="A133" s="41">
        <v>131</v>
      </c>
      <c r="B133" s="40">
        <f>金曜日!A6</f>
        <v>3</v>
      </c>
      <c r="C133" s="30">
        <f>金曜日!B6</f>
        <v>45719</v>
      </c>
      <c r="D133" s="40">
        <f>金曜日!C6</f>
        <v>5</v>
      </c>
      <c r="E133" s="40" t="str">
        <f>金曜日!D6</f>
        <v>金</v>
      </c>
      <c r="F133" s="34">
        <f>金曜日!E6</f>
        <v>0</v>
      </c>
      <c r="G133" s="34">
        <f>金曜日!F6</f>
        <v>6</v>
      </c>
      <c r="H133" s="34">
        <f>金曜日!G6</f>
        <v>309262</v>
      </c>
      <c r="I133" s="30" t="str">
        <f>金曜日!H6</f>
        <v>国産牛ﾁﾙﾄﾞこまぎれ</v>
      </c>
      <c r="J133" s="30" t="str">
        <f>金曜日!I6</f>
        <v>200ｇ</v>
      </c>
      <c r="K133" s="34">
        <f>金曜日!J6</f>
        <v>122</v>
      </c>
      <c r="L133" s="188">
        <f>金曜日!K6</f>
        <v>45736</v>
      </c>
      <c r="M133" s="188">
        <f>金曜日!L6</f>
        <v>45736</v>
      </c>
      <c r="N133" s="34">
        <f>金曜日!M6</f>
        <v>24.4</v>
      </c>
      <c r="O133" s="34" t="str">
        <f>金曜日!N6</f>
        <v>309262250320</v>
      </c>
      <c r="P133" s="34" t="str">
        <f>IF(金曜日!O6=0,"",金曜日!O6)</f>
        <v>1462820793</v>
      </c>
      <c r="Q133" s="34" t="str">
        <f>IF(金曜日!P6=0,"",金曜日!P6)</f>
        <v>1690448523</v>
      </c>
      <c r="R133" s="34" t="str">
        <f>IF(金曜日!Q6=0,"",金曜日!Q6)</f>
        <v>1690501693</v>
      </c>
      <c r="S133" s="34" t="str">
        <f>IF(金曜日!R6=0,"",金曜日!R6)</f>
        <v>1483419495</v>
      </c>
      <c r="T133" s="34" t="str">
        <f>IF(金曜日!S6=0,"",金曜日!S6)</f>
        <v/>
      </c>
      <c r="U133" s="34" t="str">
        <f>IF(金曜日!T6=0,"",金曜日!T6)</f>
        <v/>
      </c>
      <c r="V133" s="34" t="str">
        <f>IF(金曜日!U6=0,"",金曜日!U6)</f>
        <v/>
      </c>
      <c r="W133" s="34" t="str">
        <f>IF(金曜日!V6=0,"",金曜日!V6)</f>
        <v/>
      </c>
      <c r="X133" s="34" t="str">
        <f>IF(金曜日!W6=0,"",金曜日!W6)</f>
        <v/>
      </c>
      <c r="Y133" s="34" t="str">
        <f>IF(金曜日!X6=0,"",金曜日!X6)</f>
        <v/>
      </c>
      <c r="Z133" s="34" t="str">
        <f>IF(金曜日!Y6=0,"",金曜日!Y6)</f>
        <v/>
      </c>
      <c r="AA133" s="34" t="str">
        <f>IF(金曜日!Z6=0,"",金曜日!Z6)</f>
        <v/>
      </c>
      <c r="AB133" s="34" t="str">
        <f>IF(金曜日!AA6=0,"",金曜日!AA6)</f>
        <v/>
      </c>
      <c r="AC133" s="34" t="str">
        <f>IF(金曜日!AB6=0,"",金曜日!AB6)</f>
        <v/>
      </c>
      <c r="AD133" s="34" t="str">
        <f>IF(金曜日!AC6=0,"",金曜日!AC6)</f>
        <v/>
      </c>
      <c r="AE133" s="34" t="str">
        <f>IF(金曜日!AD6=0,"",金曜日!AD6)</f>
        <v/>
      </c>
      <c r="AF133" s="34" t="str">
        <f>IF(金曜日!AE6=0,"",金曜日!AE6)</f>
        <v/>
      </c>
      <c r="AG133" s="34" t="str">
        <f>IF(金曜日!AF6=0,"",金曜日!AF6)</f>
        <v/>
      </c>
      <c r="AH133" s="34" t="str">
        <f>IF(金曜日!AG6=0,"",金曜日!AG6)</f>
        <v/>
      </c>
      <c r="AI133" s="34" t="str">
        <f>IF(金曜日!AH6=0,"",金曜日!AH6)</f>
        <v/>
      </c>
      <c r="AJ133" s="34" t="str">
        <f>IF(金曜日!AI6=0,"",金曜日!AI6)</f>
        <v/>
      </c>
      <c r="AK133" s="34" t="str">
        <f>IF(金曜日!AJ6=0,"",金曜日!AJ6)</f>
        <v/>
      </c>
      <c r="AL133" s="34" t="str">
        <f>IF(金曜日!AK6=0,"",金曜日!AK6)</f>
        <v/>
      </c>
      <c r="AM133" s="34" t="str">
        <f>IF(金曜日!AL6=0,"",金曜日!AL6)</f>
        <v/>
      </c>
      <c r="AN133" s="34" t="str">
        <f>IF(金曜日!AM6=0,"",金曜日!AM6)</f>
        <v/>
      </c>
      <c r="AO133" s="34" t="str">
        <f>IF(金曜日!AN6=0,"",金曜日!AN6)</f>
        <v/>
      </c>
      <c r="AP133" s="34" t="str">
        <f>IF(金曜日!AO6=0,"",金曜日!AO6)</f>
        <v/>
      </c>
      <c r="AQ133" s="34" t="str">
        <f>IF(金曜日!AP6=0,"",金曜日!AP6)</f>
        <v/>
      </c>
      <c r="AR133" s="34" t="str">
        <f>IF(金曜日!AQ6=0,"",金曜日!AQ6)</f>
        <v/>
      </c>
      <c r="AS133" s="34" t="str">
        <f>IF(金曜日!AR6=0,"",金曜日!AR6)</f>
        <v/>
      </c>
      <c r="AT133" s="30" t="str">
        <f>金曜日!AS6</f>
        <v>コープラスフーズ</v>
      </c>
      <c r="AU133" s="34">
        <f>金曜日!AT6</f>
        <v>0</v>
      </c>
      <c r="AV133" s="34">
        <f>金曜日!AU6</f>
        <v>0</v>
      </c>
    </row>
    <row r="134" spans="1:48">
      <c r="A134" s="41">
        <v>132</v>
      </c>
      <c r="B134" s="40">
        <f>金曜日!A7</f>
        <v>4</v>
      </c>
      <c r="C134" s="30">
        <f>金曜日!B7</f>
        <v>45719</v>
      </c>
      <c r="D134" s="40">
        <f>金曜日!C7</f>
        <v>5</v>
      </c>
      <c r="E134" s="40" t="str">
        <f>金曜日!D7</f>
        <v>金</v>
      </c>
      <c r="F134" s="34">
        <f>金曜日!E7</f>
        <v>0</v>
      </c>
      <c r="G134" s="34">
        <f>金曜日!F7</f>
        <v>520</v>
      </c>
      <c r="H134" s="34">
        <f>金曜日!G7</f>
        <v>320888</v>
      </c>
      <c r="I134" s="30" t="str">
        <f>金曜日!H7</f>
        <v>指定牛切落し（ﾓﾓ）</v>
      </c>
      <c r="J134" s="30" t="str">
        <f>金曜日!I7</f>
        <v>150g</v>
      </c>
      <c r="K134" s="34">
        <f>金曜日!J7</f>
        <v>27</v>
      </c>
      <c r="L134" s="188">
        <f>金曜日!K7</f>
        <v>45736</v>
      </c>
      <c r="M134" s="188">
        <f>金曜日!L7</f>
        <v>45736</v>
      </c>
      <c r="N134" s="34">
        <f>金曜日!M7</f>
        <v>4.05</v>
      </c>
      <c r="O134" s="34" t="str">
        <f>金曜日!N7</f>
        <v>320888250320</v>
      </c>
      <c r="P134" s="34" t="str">
        <f>IF(金曜日!O7=0,"",金曜日!O7)</f>
        <v>1667729372</v>
      </c>
      <c r="Q134" s="34" t="str">
        <f>IF(金曜日!P7=0,"",金曜日!P7)</f>
        <v/>
      </c>
      <c r="R134" s="34" t="str">
        <f>IF(金曜日!Q7=0,"",金曜日!Q7)</f>
        <v/>
      </c>
      <c r="S134" s="34" t="str">
        <f>IF(金曜日!R7=0,"",金曜日!R7)</f>
        <v/>
      </c>
      <c r="T134" s="34" t="str">
        <f>IF(金曜日!S7=0,"",金曜日!S7)</f>
        <v/>
      </c>
      <c r="U134" s="34" t="str">
        <f>IF(金曜日!T7=0,"",金曜日!T7)</f>
        <v/>
      </c>
      <c r="V134" s="34" t="str">
        <f>IF(金曜日!U7=0,"",金曜日!U7)</f>
        <v/>
      </c>
      <c r="W134" s="34" t="str">
        <f>IF(金曜日!V7=0,"",金曜日!V7)</f>
        <v/>
      </c>
      <c r="X134" s="34" t="str">
        <f>IF(金曜日!W7=0,"",金曜日!W7)</f>
        <v/>
      </c>
      <c r="Y134" s="34" t="str">
        <f>IF(金曜日!X7=0,"",金曜日!X7)</f>
        <v/>
      </c>
      <c r="Z134" s="34" t="str">
        <f>IF(金曜日!Y7=0,"",金曜日!Y7)</f>
        <v/>
      </c>
      <c r="AA134" s="34" t="str">
        <f>IF(金曜日!Z7=0,"",金曜日!Z7)</f>
        <v/>
      </c>
      <c r="AB134" s="34" t="str">
        <f>IF(金曜日!AA7=0,"",金曜日!AA7)</f>
        <v/>
      </c>
      <c r="AC134" s="34" t="str">
        <f>IF(金曜日!AB7=0,"",金曜日!AB7)</f>
        <v/>
      </c>
      <c r="AD134" s="34" t="str">
        <f>IF(金曜日!AC7=0,"",金曜日!AC7)</f>
        <v/>
      </c>
      <c r="AE134" s="34" t="str">
        <f>IF(金曜日!AD7=0,"",金曜日!AD7)</f>
        <v/>
      </c>
      <c r="AF134" s="34" t="str">
        <f>IF(金曜日!AE7=0,"",金曜日!AE7)</f>
        <v/>
      </c>
      <c r="AG134" s="34" t="str">
        <f>IF(金曜日!AF7=0,"",金曜日!AF7)</f>
        <v/>
      </c>
      <c r="AH134" s="34" t="str">
        <f>IF(金曜日!AG7=0,"",金曜日!AG7)</f>
        <v/>
      </c>
      <c r="AI134" s="34" t="str">
        <f>IF(金曜日!AH7=0,"",金曜日!AH7)</f>
        <v/>
      </c>
      <c r="AJ134" s="34" t="str">
        <f>IF(金曜日!AI7=0,"",金曜日!AI7)</f>
        <v/>
      </c>
      <c r="AK134" s="34" t="str">
        <f>IF(金曜日!AJ7=0,"",金曜日!AJ7)</f>
        <v/>
      </c>
      <c r="AL134" s="34" t="str">
        <f>IF(金曜日!AK7=0,"",金曜日!AK7)</f>
        <v/>
      </c>
      <c r="AM134" s="34" t="str">
        <f>IF(金曜日!AL7=0,"",金曜日!AL7)</f>
        <v/>
      </c>
      <c r="AN134" s="34" t="str">
        <f>IF(金曜日!AM7=0,"",金曜日!AM7)</f>
        <v/>
      </c>
      <c r="AO134" s="34" t="str">
        <f>IF(金曜日!AN7=0,"",金曜日!AN7)</f>
        <v/>
      </c>
      <c r="AP134" s="34" t="str">
        <f>IF(金曜日!AO7=0,"",金曜日!AO7)</f>
        <v/>
      </c>
      <c r="AQ134" s="34" t="str">
        <f>IF(金曜日!AP7=0,"",金曜日!AP7)</f>
        <v/>
      </c>
      <c r="AR134" s="34" t="str">
        <f>IF(金曜日!AQ7=0,"",金曜日!AQ7)</f>
        <v/>
      </c>
      <c r="AS134" s="34" t="str">
        <f>IF(金曜日!AR7=0,"",金曜日!AR7)</f>
        <v/>
      </c>
      <c r="AT134" s="30" t="str">
        <f>金曜日!AS7</f>
        <v>コープラスフーズ</v>
      </c>
      <c r="AU134" s="34">
        <f>金曜日!AT7</f>
        <v>0</v>
      </c>
      <c r="AV134" s="34">
        <f>金曜日!AU7</f>
        <v>0</v>
      </c>
    </row>
    <row r="135" spans="1:48">
      <c r="A135" s="41">
        <v>133</v>
      </c>
      <c r="B135" s="40">
        <f>金曜日!A8</f>
        <v>5</v>
      </c>
      <c r="C135" s="30">
        <f>金曜日!B8</f>
        <v>45719</v>
      </c>
      <c r="D135" s="40">
        <f>金曜日!C8</f>
        <v>5</v>
      </c>
      <c r="E135" s="40" t="str">
        <f>金曜日!D8</f>
        <v>金</v>
      </c>
      <c r="F135" s="34">
        <f>金曜日!E8</f>
        <v>0</v>
      </c>
      <c r="G135" s="34">
        <f>金曜日!F8</f>
        <v>517</v>
      </c>
      <c r="H135" s="34">
        <f>金曜日!G8</f>
        <v>391970</v>
      </c>
      <c r="I135" s="30" t="str">
        <f>金曜日!H8</f>
        <v>国産牛切落し（ﾓﾓ）</v>
      </c>
      <c r="J135" s="30" t="str">
        <f>金曜日!I8</f>
        <v>150g</v>
      </c>
      <c r="K135" s="34">
        <f>金曜日!J8</f>
        <v>26</v>
      </c>
      <c r="L135" s="188">
        <f>金曜日!K8</f>
        <v>45736</v>
      </c>
      <c r="M135" s="188">
        <f>金曜日!L8</f>
        <v>45736</v>
      </c>
      <c r="N135" s="34">
        <f>金曜日!M8</f>
        <v>3.9</v>
      </c>
      <c r="O135" s="34" t="str">
        <f>金曜日!N8</f>
        <v>391970250320</v>
      </c>
      <c r="P135" s="34" t="str">
        <f>IF(金曜日!O8=0,"",金曜日!O8)</f>
        <v>1528917146</v>
      </c>
      <c r="Q135" s="34" t="str">
        <f>IF(金曜日!P8=0,"",金曜日!P8)</f>
        <v/>
      </c>
      <c r="R135" s="34" t="str">
        <f>IF(金曜日!Q8=0,"",金曜日!Q8)</f>
        <v/>
      </c>
      <c r="S135" s="34" t="str">
        <f>IF(金曜日!R8=0,"",金曜日!R8)</f>
        <v/>
      </c>
      <c r="T135" s="34" t="str">
        <f>IF(金曜日!S8=0,"",金曜日!S8)</f>
        <v/>
      </c>
      <c r="U135" s="34" t="str">
        <f>IF(金曜日!T8=0,"",金曜日!T8)</f>
        <v/>
      </c>
      <c r="V135" s="34" t="str">
        <f>IF(金曜日!U8=0,"",金曜日!U8)</f>
        <v/>
      </c>
      <c r="W135" s="34" t="str">
        <f>IF(金曜日!V8=0,"",金曜日!V8)</f>
        <v/>
      </c>
      <c r="X135" s="34" t="str">
        <f>IF(金曜日!W8=0,"",金曜日!W8)</f>
        <v/>
      </c>
      <c r="Y135" s="34" t="str">
        <f>IF(金曜日!X8=0,"",金曜日!X8)</f>
        <v/>
      </c>
      <c r="Z135" s="34" t="str">
        <f>IF(金曜日!Y8=0,"",金曜日!Y8)</f>
        <v/>
      </c>
      <c r="AA135" s="34" t="str">
        <f>IF(金曜日!Z8=0,"",金曜日!Z8)</f>
        <v/>
      </c>
      <c r="AB135" s="34" t="str">
        <f>IF(金曜日!AA8=0,"",金曜日!AA8)</f>
        <v/>
      </c>
      <c r="AC135" s="34" t="str">
        <f>IF(金曜日!AB8=0,"",金曜日!AB8)</f>
        <v/>
      </c>
      <c r="AD135" s="34" t="str">
        <f>IF(金曜日!AC8=0,"",金曜日!AC8)</f>
        <v/>
      </c>
      <c r="AE135" s="34" t="str">
        <f>IF(金曜日!AD8=0,"",金曜日!AD8)</f>
        <v/>
      </c>
      <c r="AF135" s="34" t="str">
        <f>IF(金曜日!AE8=0,"",金曜日!AE8)</f>
        <v/>
      </c>
      <c r="AG135" s="34" t="str">
        <f>IF(金曜日!AF8=0,"",金曜日!AF8)</f>
        <v/>
      </c>
      <c r="AH135" s="34" t="str">
        <f>IF(金曜日!AG8=0,"",金曜日!AG8)</f>
        <v/>
      </c>
      <c r="AI135" s="34" t="str">
        <f>IF(金曜日!AH8=0,"",金曜日!AH8)</f>
        <v/>
      </c>
      <c r="AJ135" s="34" t="str">
        <f>IF(金曜日!AI8=0,"",金曜日!AI8)</f>
        <v/>
      </c>
      <c r="AK135" s="34" t="str">
        <f>IF(金曜日!AJ8=0,"",金曜日!AJ8)</f>
        <v/>
      </c>
      <c r="AL135" s="34" t="str">
        <f>IF(金曜日!AK8=0,"",金曜日!AK8)</f>
        <v/>
      </c>
      <c r="AM135" s="34" t="str">
        <f>IF(金曜日!AL8=0,"",金曜日!AL8)</f>
        <v/>
      </c>
      <c r="AN135" s="34" t="str">
        <f>IF(金曜日!AM8=0,"",金曜日!AM8)</f>
        <v/>
      </c>
      <c r="AO135" s="34" t="str">
        <f>IF(金曜日!AN8=0,"",金曜日!AN8)</f>
        <v/>
      </c>
      <c r="AP135" s="34" t="str">
        <f>IF(金曜日!AO8=0,"",金曜日!AO8)</f>
        <v/>
      </c>
      <c r="AQ135" s="34" t="str">
        <f>IF(金曜日!AP8=0,"",金曜日!AP8)</f>
        <v/>
      </c>
      <c r="AR135" s="34" t="str">
        <f>IF(金曜日!AQ8=0,"",金曜日!AQ8)</f>
        <v/>
      </c>
      <c r="AS135" s="34" t="str">
        <f>IF(金曜日!AR8=0,"",金曜日!AR8)</f>
        <v/>
      </c>
      <c r="AT135" s="30" t="str">
        <f>金曜日!AS8</f>
        <v>コープラスフーズ</v>
      </c>
      <c r="AU135" s="34">
        <f>金曜日!AT8</f>
        <v>0</v>
      </c>
      <c r="AV135" s="34">
        <f>金曜日!AU8</f>
        <v>0</v>
      </c>
    </row>
    <row r="136" spans="1:48">
      <c r="A136" s="41">
        <v>134</v>
      </c>
      <c r="B136" s="40">
        <f>金曜日!A9</f>
        <v>6</v>
      </c>
      <c r="C136" s="30">
        <f>金曜日!B9</f>
        <v>45719</v>
      </c>
      <c r="D136" s="40">
        <f>金曜日!C9</f>
        <v>5</v>
      </c>
      <c r="E136" s="40" t="str">
        <f>金曜日!D9</f>
        <v>金</v>
      </c>
      <c r="F136" s="34">
        <f>金曜日!E9</f>
        <v>0</v>
      </c>
      <c r="G136" s="34">
        <f>金曜日!F9</f>
        <v>535</v>
      </c>
      <c r="H136" s="34">
        <f>金曜日!G9</f>
        <v>310003</v>
      </c>
      <c r="I136" s="30" t="str">
        <f>金曜日!H9</f>
        <v>国産交雑牛（F1）ステーキ用ヒレ</v>
      </c>
      <c r="J136" s="30" t="str">
        <f>金曜日!I9</f>
        <v>160ｇ（2枚）</v>
      </c>
      <c r="K136" s="34">
        <f>金曜日!J9</f>
        <v>19</v>
      </c>
      <c r="L136" s="188">
        <f>金曜日!K9</f>
        <v>45735</v>
      </c>
      <c r="M136" s="188">
        <f>金曜日!L9</f>
        <v>45733</v>
      </c>
      <c r="N136" s="34">
        <f>金曜日!M9</f>
        <v>3.04</v>
      </c>
      <c r="O136" s="34" t="str">
        <f>金曜日!N9</f>
        <v>310003250317</v>
      </c>
      <c r="P136" s="34" t="str">
        <f>IF(金曜日!O9=0,"",金曜日!O9)</f>
        <v>1669104757</v>
      </c>
      <c r="Q136" s="34" t="str">
        <f>IF(金曜日!P9=0,"",金曜日!P9)</f>
        <v/>
      </c>
      <c r="R136" s="34" t="str">
        <f>IF(金曜日!Q9=0,"",金曜日!Q9)</f>
        <v/>
      </c>
      <c r="S136" s="34" t="str">
        <f>IF(金曜日!R9=0,"",金曜日!R9)</f>
        <v/>
      </c>
      <c r="T136" s="34" t="str">
        <f>IF(金曜日!S9=0,"",金曜日!S9)</f>
        <v/>
      </c>
      <c r="U136" s="34" t="str">
        <f>IF(金曜日!T9=0,"",金曜日!T9)</f>
        <v/>
      </c>
      <c r="V136" s="34" t="str">
        <f>IF(金曜日!U9=0,"",金曜日!U9)</f>
        <v/>
      </c>
      <c r="W136" s="34" t="str">
        <f>IF(金曜日!V9=0,"",金曜日!V9)</f>
        <v/>
      </c>
      <c r="X136" s="34" t="str">
        <f>IF(金曜日!W9=0,"",金曜日!W9)</f>
        <v/>
      </c>
      <c r="Y136" s="34" t="str">
        <f>IF(金曜日!X9=0,"",金曜日!X9)</f>
        <v/>
      </c>
      <c r="Z136" s="34" t="str">
        <f>IF(金曜日!Y9=0,"",金曜日!Y9)</f>
        <v/>
      </c>
      <c r="AA136" s="34" t="str">
        <f>IF(金曜日!Z9=0,"",金曜日!Z9)</f>
        <v/>
      </c>
      <c r="AB136" s="34" t="str">
        <f>IF(金曜日!AA9=0,"",金曜日!AA9)</f>
        <v/>
      </c>
      <c r="AC136" s="34" t="str">
        <f>IF(金曜日!AB9=0,"",金曜日!AB9)</f>
        <v/>
      </c>
      <c r="AD136" s="34" t="str">
        <f>IF(金曜日!AC9=0,"",金曜日!AC9)</f>
        <v/>
      </c>
      <c r="AE136" s="34" t="str">
        <f>IF(金曜日!AD9=0,"",金曜日!AD9)</f>
        <v/>
      </c>
      <c r="AF136" s="34" t="str">
        <f>IF(金曜日!AE9=0,"",金曜日!AE9)</f>
        <v/>
      </c>
      <c r="AG136" s="34" t="str">
        <f>IF(金曜日!AF9=0,"",金曜日!AF9)</f>
        <v/>
      </c>
      <c r="AH136" s="34" t="str">
        <f>IF(金曜日!AG9=0,"",金曜日!AG9)</f>
        <v/>
      </c>
      <c r="AI136" s="34" t="str">
        <f>IF(金曜日!AH9=0,"",金曜日!AH9)</f>
        <v/>
      </c>
      <c r="AJ136" s="34" t="str">
        <f>IF(金曜日!AI9=0,"",金曜日!AI9)</f>
        <v/>
      </c>
      <c r="AK136" s="34" t="str">
        <f>IF(金曜日!AJ9=0,"",金曜日!AJ9)</f>
        <v/>
      </c>
      <c r="AL136" s="34" t="str">
        <f>IF(金曜日!AK9=0,"",金曜日!AK9)</f>
        <v/>
      </c>
      <c r="AM136" s="34" t="str">
        <f>IF(金曜日!AL9=0,"",金曜日!AL9)</f>
        <v/>
      </c>
      <c r="AN136" s="34" t="str">
        <f>IF(金曜日!AM9=0,"",金曜日!AM9)</f>
        <v/>
      </c>
      <c r="AO136" s="34" t="str">
        <f>IF(金曜日!AN9=0,"",金曜日!AN9)</f>
        <v/>
      </c>
      <c r="AP136" s="34" t="str">
        <f>IF(金曜日!AO9=0,"",金曜日!AO9)</f>
        <v/>
      </c>
      <c r="AQ136" s="34" t="str">
        <f>IF(金曜日!AP9=0,"",金曜日!AP9)</f>
        <v/>
      </c>
      <c r="AR136" s="34" t="str">
        <f>IF(金曜日!AQ9=0,"",金曜日!AQ9)</f>
        <v/>
      </c>
      <c r="AS136" s="34" t="str">
        <f>IF(金曜日!AR9=0,"",金曜日!AR9)</f>
        <v/>
      </c>
      <c r="AT136" s="30" t="str">
        <f>金曜日!AS9</f>
        <v>コープラスフーズ</v>
      </c>
      <c r="AU136" s="34">
        <f>金曜日!AT9</f>
        <v>0</v>
      </c>
      <c r="AV136" s="34">
        <f>金曜日!AU9</f>
        <v>0</v>
      </c>
    </row>
    <row r="137" spans="1:48">
      <c r="A137" s="41">
        <v>135</v>
      </c>
      <c r="B137" s="40">
        <f>金曜日!A10</f>
        <v>7</v>
      </c>
      <c r="C137" s="30">
        <f>金曜日!B10</f>
        <v>45719</v>
      </c>
      <c r="D137" s="40">
        <f>金曜日!C10</f>
        <v>5</v>
      </c>
      <c r="E137" s="40" t="str">
        <f>金曜日!D10</f>
        <v>金</v>
      </c>
      <c r="F137" s="34">
        <f>金曜日!E10</f>
        <v>0</v>
      </c>
      <c r="G137" s="34">
        <f>金曜日!F10</f>
        <v>519</v>
      </c>
      <c r="H137" s="34">
        <f>金曜日!G10</f>
        <v>308446</v>
      </c>
      <c r="I137" s="30" t="str">
        <f>金曜日!H10</f>
        <v>国産牛ステーキ用（ﾓﾓ）</v>
      </c>
      <c r="J137" s="30" t="str">
        <f>金曜日!I10</f>
        <v>80ｇ×2枚</v>
      </c>
      <c r="K137" s="34">
        <f>金曜日!J10</f>
        <v>6</v>
      </c>
      <c r="L137" s="188">
        <f>金曜日!K10</f>
        <v>45735</v>
      </c>
      <c r="M137" s="188">
        <f>金曜日!L10</f>
        <v>45733</v>
      </c>
      <c r="N137" s="34">
        <f>金曜日!M10</f>
        <v>0.96</v>
      </c>
      <c r="O137" s="34" t="str">
        <f>金曜日!N10</f>
        <v>308446250317</v>
      </c>
      <c r="P137" s="34" t="str">
        <f>IF(金曜日!O10=0,"",金曜日!O10)</f>
        <v>1434322942</v>
      </c>
      <c r="Q137" s="34" t="str">
        <f>IF(金曜日!P10=0,"",金曜日!P10)</f>
        <v/>
      </c>
      <c r="R137" s="34" t="str">
        <f>IF(金曜日!Q10=0,"",金曜日!Q10)</f>
        <v/>
      </c>
      <c r="S137" s="34" t="str">
        <f>IF(金曜日!R10=0,"",金曜日!R10)</f>
        <v/>
      </c>
      <c r="T137" s="34" t="str">
        <f>IF(金曜日!S10=0,"",金曜日!S10)</f>
        <v/>
      </c>
      <c r="U137" s="34" t="str">
        <f>IF(金曜日!T10=0,"",金曜日!T10)</f>
        <v/>
      </c>
      <c r="V137" s="34" t="str">
        <f>IF(金曜日!U10=0,"",金曜日!U10)</f>
        <v/>
      </c>
      <c r="W137" s="34" t="str">
        <f>IF(金曜日!V10=0,"",金曜日!V10)</f>
        <v/>
      </c>
      <c r="X137" s="34" t="str">
        <f>IF(金曜日!W10=0,"",金曜日!W10)</f>
        <v/>
      </c>
      <c r="Y137" s="34" t="str">
        <f>IF(金曜日!X10=0,"",金曜日!X10)</f>
        <v/>
      </c>
      <c r="Z137" s="34" t="str">
        <f>IF(金曜日!Y10=0,"",金曜日!Y10)</f>
        <v/>
      </c>
      <c r="AA137" s="34" t="str">
        <f>IF(金曜日!Z10=0,"",金曜日!Z10)</f>
        <v/>
      </c>
      <c r="AB137" s="34" t="str">
        <f>IF(金曜日!AA10=0,"",金曜日!AA10)</f>
        <v/>
      </c>
      <c r="AC137" s="34" t="str">
        <f>IF(金曜日!AB10=0,"",金曜日!AB10)</f>
        <v/>
      </c>
      <c r="AD137" s="34" t="str">
        <f>IF(金曜日!AC10=0,"",金曜日!AC10)</f>
        <v/>
      </c>
      <c r="AE137" s="34" t="str">
        <f>IF(金曜日!AD10=0,"",金曜日!AD10)</f>
        <v/>
      </c>
      <c r="AF137" s="34" t="str">
        <f>IF(金曜日!AE10=0,"",金曜日!AE10)</f>
        <v/>
      </c>
      <c r="AG137" s="34" t="str">
        <f>IF(金曜日!AF10=0,"",金曜日!AF10)</f>
        <v/>
      </c>
      <c r="AH137" s="34" t="str">
        <f>IF(金曜日!AG10=0,"",金曜日!AG10)</f>
        <v/>
      </c>
      <c r="AI137" s="34" t="str">
        <f>IF(金曜日!AH10=0,"",金曜日!AH10)</f>
        <v/>
      </c>
      <c r="AJ137" s="34" t="str">
        <f>IF(金曜日!AI10=0,"",金曜日!AI10)</f>
        <v/>
      </c>
      <c r="AK137" s="34" t="str">
        <f>IF(金曜日!AJ10=0,"",金曜日!AJ10)</f>
        <v/>
      </c>
      <c r="AL137" s="34" t="str">
        <f>IF(金曜日!AK10=0,"",金曜日!AK10)</f>
        <v/>
      </c>
      <c r="AM137" s="34" t="str">
        <f>IF(金曜日!AL10=0,"",金曜日!AL10)</f>
        <v/>
      </c>
      <c r="AN137" s="34" t="str">
        <f>IF(金曜日!AM10=0,"",金曜日!AM10)</f>
        <v/>
      </c>
      <c r="AO137" s="34" t="str">
        <f>IF(金曜日!AN10=0,"",金曜日!AN10)</f>
        <v/>
      </c>
      <c r="AP137" s="34" t="str">
        <f>IF(金曜日!AO10=0,"",金曜日!AO10)</f>
        <v/>
      </c>
      <c r="AQ137" s="34" t="str">
        <f>IF(金曜日!AP10=0,"",金曜日!AP10)</f>
        <v/>
      </c>
      <c r="AR137" s="34" t="str">
        <f>IF(金曜日!AQ10=0,"",金曜日!AQ10)</f>
        <v/>
      </c>
      <c r="AS137" s="34" t="str">
        <f>IF(金曜日!AR10=0,"",金曜日!AR10)</f>
        <v/>
      </c>
      <c r="AT137" s="30" t="str">
        <f>金曜日!AS10</f>
        <v>コープラスフーズ</v>
      </c>
      <c r="AU137" s="34">
        <f>金曜日!AT10</f>
        <v>0</v>
      </c>
      <c r="AV137" s="34">
        <f>金曜日!AU10</f>
        <v>0</v>
      </c>
    </row>
    <row r="138" spans="1:48">
      <c r="A138" s="41">
        <v>136</v>
      </c>
      <c r="B138" s="40">
        <f>金曜日!A11</f>
        <v>8</v>
      </c>
      <c r="C138" s="30">
        <f>金曜日!B11</f>
        <v>45719</v>
      </c>
      <c r="D138" s="40">
        <f>金曜日!C11</f>
        <v>5</v>
      </c>
      <c r="E138" s="40" t="str">
        <f>金曜日!D11</f>
        <v>金</v>
      </c>
      <c r="F138" s="34">
        <f>金曜日!E11</f>
        <v>0</v>
      </c>
      <c r="G138" s="34">
        <f>金曜日!F11</f>
        <v>537</v>
      </c>
      <c r="H138" s="34">
        <f>金曜日!G11</f>
        <v>308488</v>
      </c>
      <c r="I138" s="30" t="str">
        <f>金曜日!H11</f>
        <v>指定牛焼肉用厚切り（ﾛｰｽ(ｻﾞﾌﾞﾄﾝ）・ﾓﾓ）</v>
      </c>
      <c r="J138" s="30" t="str">
        <f>金曜日!I11</f>
        <v>200ｇ(ﾛｰｽ100ｇ・ﾓﾓ100ｇ）</v>
      </c>
      <c r="K138" s="34">
        <f>金曜日!J11</f>
        <v>4</v>
      </c>
      <c r="L138" s="188">
        <f>金曜日!K11</f>
        <v>45735</v>
      </c>
      <c r="M138" s="188">
        <f>金曜日!L11</f>
        <v>45733</v>
      </c>
      <c r="N138" s="34">
        <f>金曜日!M11</f>
        <v>0.8</v>
      </c>
      <c r="O138" s="34" t="str">
        <f>金曜日!N11</f>
        <v>308488250317</v>
      </c>
      <c r="P138" s="34" t="str">
        <f>IF(金曜日!O11=0,"",金曜日!O11)</f>
        <v>1369485521</v>
      </c>
      <c r="Q138" s="34" t="str">
        <f>IF(金曜日!P11=0,"",金曜日!P11)</f>
        <v/>
      </c>
      <c r="R138" s="34" t="str">
        <f>IF(金曜日!Q11=0,"",金曜日!Q11)</f>
        <v/>
      </c>
      <c r="S138" s="34" t="str">
        <f>IF(金曜日!R11=0,"",金曜日!R11)</f>
        <v/>
      </c>
      <c r="T138" s="34" t="str">
        <f>IF(金曜日!S11=0,"",金曜日!S11)</f>
        <v/>
      </c>
      <c r="U138" s="34" t="str">
        <f>IF(金曜日!T11=0,"",金曜日!T11)</f>
        <v/>
      </c>
      <c r="V138" s="34" t="str">
        <f>IF(金曜日!U11=0,"",金曜日!U11)</f>
        <v/>
      </c>
      <c r="W138" s="34" t="str">
        <f>IF(金曜日!V11=0,"",金曜日!V11)</f>
        <v/>
      </c>
      <c r="X138" s="34" t="str">
        <f>IF(金曜日!W11=0,"",金曜日!W11)</f>
        <v/>
      </c>
      <c r="Y138" s="34" t="str">
        <f>IF(金曜日!X11=0,"",金曜日!X11)</f>
        <v/>
      </c>
      <c r="Z138" s="34" t="str">
        <f>IF(金曜日!Y11=0,"",金曜日!Y11)</f>
        <v/>
      </c>
      <c r="AA138" s="34" t="str">
        <f>IF(金曜日!Z11=0,"",金曜日!Z11)</f>
        <v/>
      </c>
      <c r="AB138" s="34" t="str">
        <f>IF(金曜日!AA11=0,"",金曜日!AA11)</f>
        <v/>
      </c>
      <c r="AC138" s="34" t="str">
        <f>IF(金曜日!AB11=0,"",金曜日!AB11)</f>
        <v/>
      </c>
      <c r="AD138" s="34" t="str">
        <f>IF(金曜日!AC11=0,"",金曜日!AC11)</f>
        <v/>
      </c>
      <c r="AE138" s="34" t="str">
        <f>IF(金曜日!AD11=0,"",金曜日!AD11)</f>
        <v/>
      </c>
      <c r="AF138" s="34" t="str">
        <f>IF(金曜日!AE11=0,"",金曜日!AE11)</f>
        <v/>
      </c>
      <c r="AG138" s="34" t="str">
        <f>IF(金曜日!AF11=0,"",金曜日!AF11)</f>
        <v/>
      </c>
      <c r="AH138" s="34" t="str">
        <f>IF(金曜日!AG11=0,"",金曜日!AG11)</f>
        <v/>
      </c>
      <c r="AI138" s="34" t="str">
        <f>IF(金曜日!AH11=0,"",金曜日!AH11)</f>
        <v/>
      </c>
      <c r="AJ138" s="34" t="str">
        <f>IF(金曜日!AI11=0,"",金曜日!AI11)</f>
        <v/>
      </c>
      <c r="AK138" s="34" t="str">
        <f>IF(金曜日!AJ11=0,"",金曜日!AJ11)</f>
        <v/>
      </c>
      <c r="AL138" s="34" t="str">
        <f>IF(金曜日!AK11=0,"",金曜日!AK11)</f>
        <v/>
      </c>
      <c r="AM138" s="34" t="str">
        <f>IF(金曜日!AL11=0,"",金曜日!AL11)</f>
        <v/>
      </c>
      <c r="AN138" s="34" t="str">
        <f>IF(金曜日!AM11=0,"",金曜日!AM11)</f>
        <v/>
      </c>
      <c r="AO138" s="34" t="str">
        <f>IF(金曜日!AN11=0,"",金曜日!AN11)</f>
        <v/>
      </c>
      <c r="AP138" s="34" t="str">
        <f>IF(金曜日!AO11=0,"",金曜日!AO11)</f>
        <v/>
      </c>
      <c r="AQ138" s="34" t="str">
        <f>IF(金曜日!AP11=0,"",金曜日!AP11)</f>
        <v/>
      </c>
      <c r="AR138" s="34" t="str">
        <f>IF(金曜日!AQ11=0,"",金曜日!AQ11)</f>
        <v/>
      </c>
      <c r="AS138" s="34" t="str">
        <f>IF(金曜日!AR11=0,"",金曜日!AR11)</f>
        <v/>
      </c>
      <c r="AT138" s="30" t="str">
        <f>金曜日!AS11</f>
        <v>コープラスフーズ</v>
      </c>
      <c r="AU138" s="34">
        <f>金曜日!AT11</f>
        <v>0</v>
      </c>
      <c r="AV138" s="34">
        <f>金曜日!AU11</f>
        <v>0</v>
      </c>
    </row>
    <row r="139" spans="1:48">
      <c r="A139" s="41">
        <v>137</v>
      </c>
      <c r="B139" s="40">
        <f>金曜日!A12</f>
        <v>9</v>
      </c>
      <c r="C139" s="30">
        <f>金曜日!B12</f>
        <v>45719</v>
      </c>
      <c r="D139" s="40">
        <f>金曜日!C12</f>
        <v>5</v>
      </c>
      <c r="E139" s="40" t="str">
        <f>金曜日!D12</f>
        <v>金</v>
      </c>
      <c r="F139" s="34">
        <f>金曜日!E12</f>
        <v>0</v>
      </c>
      <c r="G139" s="34">
        <f>金曜日!F12</f>
        <v>530</v>
      </c>
      <c r="H139" s="34">
        <f>金曜日!G12</f>
        <v>391277</v>
      </c>
      <c r="I139" s="30" t="str">
        <f>金曜日!H12</f>
        <v>国産牛切落し焼肉用（ﾓﾓ）</v>
      </c>
      <c r="J139" s="30" t="str">
        <f>金曜日!I12</f>
        <v>200g</v>
      </c>
      <c r="K139" s="34">
        <f>金曜日!J12</f>
        <v>13</v>
      </c>
      <c r="L139" s="188">
        <f>金曜日!K12</f>
        <v>45735</v>
      </c>
      <c r="M139" s="188">
        <f>金曜日!L12</f>
        <v>45728</v>
      </c>
      <c r="N139" s="34">
        <f>金曜日!M12</f>
        <v>2.6</v>
      </c>
      <c r="O139" s="34" t="str">
        <f>金曜日!N12</f>
        <v>391277250312</v>
      </c>
      <c r="P139" s="34" t="str">
        <f>IF(金曜日!O12=0,"",金曜日!O12)</f>
        <v>1662632646</v>
      </c>
      <c r="Q139" s="34" t="str">
        <f>IF(金曜日!P12=0,"",金曜日!P12)</f>
        <v/>
      </c>
      <c r="R139" s="34" t="str">
        <f>IF(金曜日!Q12=0,"",金曜日!Q12)</f>
        <v/>
      </c>
      <c r="S139" s="34" t="str">
        <f>IF(金曜日!R12=0,"",金曜日!R12)</f>
        <v/>
      </c>
      <c r="T139" s="34" t="str">
        <f>IF(金曜日!S12=0,"",金曜日!S12)</f>
        <v/>
      </c>
      <c r="U139" s="34" t="str">
        <f>IF(金曜日!T12=0,"",金曜日!T12)</f>
        <v/>
      </c>
      <c r="V139" s="34" t="str">
        <f>IF(金曜日!U12=0,"",金曜日!U12)</f>
        <v/>
      </c>
      <c r="W139" s="34" t="str">
        <f>IF(金曜日!V12=0,"",金曜日!V12)</f>
        <v/>
      </c>
      <c r="X139" s="34" t="str">
        <f>IF(金曜日!W12=0,"",金曜日!W12)</f>
        <v/>
      </c>
      <c r="Y139" s="34" t="str">
        <f>IF(金曜日!X12=0,"",金曜日!X12)</f>
        <v/>
      </c>
      <c r="Z139" s="34" t="str">
        <f>IF(金曜日!Y12=0,"",金曜日!Y12)</f>
        <v/>
      </c>
      <c r="AA139" s="34" t="str">
        <f>IF(金曜日!Z12=0,"",金曜日!Z12)</f>
        <v/>
      </c>
      <c r="AB139" s="34" t="str">
        <f>IF(金曜日!AA12=0,"",金曜日!AA12)</f>
        <v/>
      </c>
      <c r="AC139" s="34" t="str">
        <f>IF(金曜日!AB12=0,"",金曜日!AB12)</f>
        <v/>
      </c>
      <c r="AD139" s="34" t="str">
        <f>IF(金曜日!AC12=0,"",金曜日!AC12)</f>
        <v/>
      </c>
      <c r="AE139" s="34" t="str">
        <f>IF(金曜日!AD12=0,"",金曜日!AD12)</f>
        <v/>
      </c>
      <c r="AF139" s="34" t="str">
        <f>IF(金曜日!AE12=0,"",金曜日!AE12)</f>
        <v/>
      </c>
      <c r="AG139" s="34" t="str">
        <f>IF(金曜日!AF12=0,"",金曜日!AF12)</f>
        <v/>
      </c>
      <c r="AH139" s="34" t="str">
        <f>IF(金曜日!AG12=0,"",金曜日!AG12)</f>
        <v/>
      </c>
      <c r="AI139" s="34" t="str">
        <f>IF(金曜日!AH12=0,"",金曜日!AH12)</f>
        <v/>
      </c>
      <c r="AJ139" s="34" t="str">
        <f>IF(金曜日!AI12=0,"",金曜日!AI12)</f>
        <v/>
      </c>
      <c r="AK139" s="34" t="str">
        <f>IF(金曜日!AJ12=0,"",金曜日!AJ12)</f>
        <v/>
      </c>
      <c r="AL139" s="34" t="str">
        <f>IF(金曜日!AK12=0,"",金曜日!AK12)</f>
        <v/>
      </c>
      <c r="AM139" s="34" t="str">
        <f>IF(金曜日!AL12=0,"",金曜日!AL12)</f>
        <v/>
      </c>
      <c r="AN139" s="34" t="str">
        <f>IF(金曜日!AM12=0,"",金曜日!AM12)</f>
        <v/>
      </c>
      <c r="AO139" s="34" t="str">
        <f>IF(金曜日!AN12=0,"",金曜日!AN12)</f>
        <v/>
      </c>
      <c r="AP139" s="34" t="str">
        <f>IF(金曜日!AO12=0,"",金曜日!AO12)</f>
        <v/>
      </c>
      <c r="AQ139" s="34" t="str">
        <f>IF(金曜日!AP12=0,"",金曜日!AP12)</f>
        <v/>
      </c>
      <c r="AR139" s="34" t="str">
        <f>IF(金曜日!AQ12=0,"",金曜日!AQ12)</f>
        <v/>
      </c>
      <c r="AS139" s="34" t="str">
        <f>IF(金曜日!AR12=0,"",金曜日!AR12)</f>
        <v/>
      </c>
      <c r="AT139" s="30" t="str">
        <f>金曜日!AS12</f>
        <v>コープラスフーズ</v>
      </c>
      <c r="AU139" s="34">
        <f>金曜日!AT12</f>
        <v>0</v>
      </c>
      <c r="AV139" s="34">
        <f>金曜日!AU12</f>
        <v>0</v>
      </c>
    </row>
    <row r="140" spans="1:48">
      <c r="A140" s="41">
        <v>138</v>
      </c>
      <c r="B140" s="40">
        <f>金曜日!A13</f>
        <v>10</v>
      </c>
      <c r="C140" s="30">
        <f>金曜日!B13</f>
        <v>45719</v>
      </c>
      <c r="D140" s="40">
        <f>金曜日!C13</f>
        <v>5</v>
      </c>
      <c r="E140" s="40" t="str">
        <f>金曜日!D13</f>
        <v>金</v>
      </c>
      <c r="F140" s="34">
        <f>金曜日!E13</f>
        <v>0</v>
      </c>
      <c r="G140" s="34">
        <f>金曜日!F13</f>
        <v>526</v>
      </c>
      <c r="H140" s="34">
        <f>金曜日!G13</f>
        <v>303941</v>
      </c>
      <c r="I140" s="30" t="str">
        <f>金曜日!H13</f>
        <v>国産牛すき焼用（ロース）</v>
      </c>
      <c r="J140" s="30" t="str">
        <f>金曜日!I13</f>
        <v>150ｇ</v>
      </c>
      <c r="K140" s="34">
        <f>金曜日!J13</f>
        <v>7</v>
      </c>
      <c r="L140" s="188">
        <f>金曜日!K13</f>
        <v>45735</v>
      </c>
      <c r="M140" s="188">
        <f>金曜日!L13</f>
        <v>45733</v>
      </c>
      <c r="N140" s="34">
        <f>金曜日!M13</f>
        <v>1.05</v>
      </c>
      <c r="O140" s="34" t="str">
        <f>金曜日!N13</f>
        <v>303941250317</v>
      </c>
      <c r="P140" s="34" t="str">
        <f>IF(金曜日!O13=0,"",金曜日!O13)</f>
        <v>1684206665</v>
      </c>
      <c r="Q140" s="34" t="str">
        <f>IF(金曜日!P13=0,"",金曜日!P13)</f>
        <v/>
      </c>
      <c r="R140" s="34" t="str">
        <f>IF(金曜日!Q13=0,"",金曜日!Q13)</f>
        <v/>
      </c>
      <c r="S140" s="34" t="str">
        <f>IF(金曜日!R13=0,"",金曜日!R13)</f>
        <v/>
      </c>
      <c r="T140" s="34" t="str">
        <f>IF(金曜日!S13=0,"",金曜日!S13)</f>
        <v/>
      </c>
      <c r="U140" s="34" t="str">
        <f>IF(金曜日!T13=0,"",金曜日!T13)</f>
        <v/>
      </c>
      <c r="V140" s="34" t="str">
        <f>IF(金曜日!U13=0,"",金曜日!U13)</f>
        <v/>
      </c>
      <c r="W140" s="34" t="str">
        <f>IF(金曜日!V13=0,"",金曜日!V13)</f>
        <v/>
      </c>
      <c r="X140" s="34" t="str">
        <f>IF(金曜日!W13=0,"",金曜日!W13)</f>
        <v/>
      </c>
      <c r="Y140" s="34" t="str">
        <f>IF(金曜日!X13=0,"",金曜日!X13)</f>
        <v/>
      </c>
      <c r="Z140" s="34" t="str">
        <f>IF(金曜日!Y13=0,"",金曜日!Y13)</f>
        <v/>
      </c>
      <c r="AA140" s="34" t="str">
        <f>IF(金曜日!Z13=0,"",金曜日!Z13)</f>
        <v/>
      </c>
      <c r="AB140" s="34" t="str">
        <f>IF(金曜日!AA13=0,"",金曜日!AA13)</f>
        <v/>
      </c>
      <c r="AC140" s="34" t="str">
        <f>IF(金曜日!AB13=0,"",金曜日!AB13)</f>
        <v/>
      </c>
      <c r="AD140" s="34" t="str">
        <f>IF(金曜日!AC13=0,"",金曜日!AC13)</f>
        <v/>
      </c>
      <c r="AE140" s="34" t="str">
        <f>IF(金曜日!AD13=0,"",金曜日!AD13)</f>
        <v/>
      </c>
      <c r="AF140" s="34" t="str">
        <f>IF(金曜日!AE13=0,"",金曜日!AE13)</f>
        <v/>
      </c>
      <c r="AG140" s="34" t="str">
        <f>IF(金曜日!AF13=0,"",金曜日!AF13)</f>
        <v/>
      </c>
      <c r="AH140" s="34" t="str">
        <f>IF(金曜日!AG13=0,"",金曜日!AG13)</f>
        <v/>
      </c>
      <c r="AI140" s="34" t="str">
        <f>IF(金曜日!AH13=0,"",金曜日!AH13)</f>
        <v/>
      </c>
      <c r="AJ140" s="34" t="str">
        <f>IF(金曜日!AI13=0,"",金曜日!AI13)</f>
        <v/>
      </c>
      <c r="AK140" s="34" t="str">
        <f>IF(金曜日!AJ13=0,"",金曜日!AJ13)</f>
        <v/>
      </c>
      <c r="AL140" s="34" t="str">
        <f>IF(金曜日!AK13=0,"",金曜日!AK13)</f>
        <v/>
      </c>
      <c r="AM140" s="34" t="str">
        <f>IF(金曜日!AL13=0,"",金曜日!AL13)</f>
        <v/>
      </c>
      <c r="AN140" s="34" t="str">
        <f>IF(金曜日!AM13=0,"",金曜日!AM13)</f>
        <v/>
      </c>
      <c r="AO140" s="34" t="str">
        <f>IF(金曜日!AN13=0,"",金曜日!AN13)</f>
        <v/>
      </c>
      <c r="AP140" s="34" t="str">
        <f>IF(金曜日!AO13=0,"",金曜日!AO13)</f>
        <v/>
      </c>
      <c r="AQ140" s="34" t="str">
        <f>IF(金曜日!AP13=0,"",金曜日!AP13)</f>
        <v/>
      </c>
      <c r="AR140" s="34" t="str">
        <f>IF(金曜日!AQ13=0,"",金曜日!AQ13)</f>
        <v/>
      </c>
      <c r="AS140" s="34" t="str">
        <f>IF(金曜日!AR13=0,"",金曜日!AR13)</f>
        <v/>
      </c>
      <c r="AT140" s="30" t="str">
        <f>金曜日!AS13</f>
        <v>コープラスフーズ</v>
      </c>
      <c r="AU140" s="34">
        <f>金曜日!AT13</f>
        <v>0</v>
      </c>
      <c r="AV140" s="34">
        <f>金曜日!AU13</f>
        <v>0</v>
      </c>
    </row>
    <row r="141" spans="1:48">
      <c r="A141" s="41">
        <v>139</v>
      </c>
      <c r="B141" s="40">
        <f>金曜日!A14</f>
        <v>11</v>
      </c>
      <c r="C141" s="30">
        <f>金曜日!B14</f>
        <v>45719</v>
      </c>
      <c r="D141" s="40">
        <f>金曜日!C14</f>
        <v>5</v>
      </c>
      <c r="E141" s="40" t="str">
        <f>金曜日!D14</f>
        <v>金</v>
      </c>
      <c r="F141" s="34">
        <f>金曜日!E14</f>
        <v>0</v>
      </c>
      <c r="G141" s="34">
        <f>金曜日!F14</f>
        <v>521</v>
      </c>
      <c r="H141" s="34">
        <f>金曜日!G14</f>
        <v>307414</v>
      </c>
      <c r="I141" s="30" t="str">
        <f>金曜日!H14</f>
        <v>国産牛こまぎれ(ﾊﾞﾗ凍結）</v>
      </c>
      <c r="J141" s="30" t="str">
        <f>金曜日!I14</f>
        <v>270ｇ</v>
      </c>
      <c r="K141" s="34">
        <f>金曜日!J14</f>
        <v>33</v>
      </c>
      <c r="L141" s="188">
        <f>金曜日!K14</f>
        <v>45735</v>
      </c>
      <c r="M141" s="188">
        <f>金曜日!L14</f>
        <v>45732</v>
      </c>
      <c r="N141" s="34">
        <f>金曜日!M14</f>
        <v>8.91</v>
      </c>
      <c r="O141" s="34" t="str">
        <f>金曜日!N14</f>
        <v>307414250316</v>
      </c>
      <c r="P141" s="34" t="str">
        <f>IF(金曜日!O14=0,"",金曜日!O14)</f>
        <v>1375555768</v>
      </c>
      <c r="Q141" s="34" t="str">
        <f>IF(金曜日!P14=0,"",金曜日!P14)</f>
        <v>1625813259</v>
      </c>
      <c r="R141" s="34" t="str">
        <f>IF(金曜日!Q14=0,"",金曜日!Q14)</f>
        <v>1679416000</v>
      </c>
      <c r="S141" s="34" t="str">
        <f>IF(金曜日!R14=0,"",金曜日!R14)</f>
        <v/>
      </c>
      <c r="T141" s="34" t="str">
        <f>IF(金曜日!S14=0,"",金曜日!S14)</f>
        <v/>
      </c>
      <c r="U141" s="34" t="str">
        <f>IF(金曜日!T14=0,"",金曜日!T14)</f>
        <v/>
      </c>
      <c r="V141" s="34" t="str">
        <f>IF(金曜日!U14=0,"",金曜日!U14)</f>
        <v/>
      </c>
      <c r="W141" s="34" t="str">
        <f>IF(金曜日!V14=0,"",金曜日!V14)</f>
        <v/>
      </c>
      <c r="X141" s="34" t="str">
        <f>IF(金曜日!W14=0,"",金曜日!W14)</f>
        <v/>
      </c>
      <c r="Y141" s="34" t="str">
        <f>IF(金曜日!X14=0,"",金曜日!X14)</f>
        <v/>
      </c>
      <c r="Z141" s="34" t="str">
        <f>IF(金曜日!Y14=0,"",金曜日!Y14)</f>
        <v/>
      </c>
      <c r="AA141" s="34" t="str">
        <f>IF(金曜日!Z14=0,"",金曜日!Z14)</f>
        <v/>
      </c>
      <c r="AB141" s="34" t="str">
        <f>IF(金曜日!AA14=0,"",金曜日!AA14)</f>
        <v/>
      </c>
      <c r="AC141" s="34" t="str">
        <f>IF(金曜日!AB14=0,"",金曜日!AB14)</f>
        <v/>
      </c>
      <c r="AD141" s="34" t="str">
        <f>IF(金曜日!AC14=0,"",金曜日!AC14)</f>
        <v/>
      </c>
      <c r="AE141" s="34" t="str">
        <f>IF(金曜日!AD14=0,"",金曜日!AD14)</f>
        <v/>
      </c>
      <c r="AF141" s="34" t="str">
        <f>IF(金曜日!AE14=0,"",金曜日!AE14)</f>
        <v/>
      </c>
      <c r="AG141" s="34" t="str">
        <f>IF(金曜日!AF14=0,"",金曜日!AF14)</f>
        <v/>
      </c>
      <c r="AH141" s="34" t="str">
        <f>IF(金曜日!AG14=0,"",金曜日!AG14)</f>
        <v/>
      </c>
      <c r="AI141" s="34" t="str">
        <f>IF(金曜日!AH14=0,"",金曜日!AH14)</f>
        <v/>
      </c>
      <c r="AJ141" s="34" t="str">
        <f>IF(金曜日!AI14=0,"",金曜日!AI14)</f>
        <v/>
      </c>
      <c r="AK141" s="34" t="str">
        <f>IF(金曜日!AJ14=0,"",金曜日!AJ14)</f>
        <v/>
      </c>
      <c r="AL141" s="34" t="str">
        <f>IF(金曜日!AK14=0,"",金曜日!AK14)</f>
        <v/>
      </c>
      <c r="AM141" s="34" t="str">
        <f>IF(金曜日!AL14=0,"",金曜日!AL14)</f>
        <v/>
      </c>
      <c r="AN141" s="34" t="str">
        <f>IF(金曜日!AM14=0,"",金曜日!AM14)</f>
        <v/>
      </c>
      <c r="AO141" s="34" t="str">
        <f>IF(金曜日!AN14=0,"",金曜日!AN14)</f>
        <v/>
      </c>
      <c r="AP141" s="34" t="str">
        <f>IF(金曜日!AO14=0,"",金曜日!AO14)</f>
        <v/>
      </c>
      <c r="AQ141" s="34" t="str">
        <f>IF(金曜日!AP14=0,"",金曜日!AP14)</f>
        <v/>
      </c>
      <c r="AR141" s="34" t="str">
        <f>IF(金曜日!AQ14=0,"",金曜日!AQ14)</f>
        <v/>
      </c>
      <c r="AS141" s="34" t="str">
        <f>IF(金曜日!AR14=0,"",金曜日!AR14)</f>
        <v/>
      </c>
      <c r="AT141" s="30" t="str">
        <f>金曜日!AS14</f>
        <v>コープラスフーズ</v>
      </c>
      <c r="AU141" s="34">
        <f>金曜日!AT14</f>
        <v>0</v>
      </c>
      <c r="AV141" s="34">
        <f>金曜日!AU14</f>
        <v>0</v>
      </c>
    </row>
    <row r="142" spans="1:48">
      <c r="A142" s="41">
        <v>140</v>
      </c>
      <c r="B142" s="40">
        <f>金曜日!A15</f>
        <v>12</v>
      </c>
      <c r="C142" s="30" t="str">
        <f>金曜日!B15</f>
        <v/>
      </c>
      <c r="D142" s="40" t="str">
        <f>金曜日!C15</f>
        <v/>
      </c>
      <c r="E142" s="40" t="str">
        <f>金曜日!D15</f>
        <v/>
      </c>
      <c r="F142" s="34">
        <f>金曜日!E15</f>
        <v>0</v>
      </c>
      <c r="G142" s="34" t="str">
        <f>金曜日!F15</f>
        <v/>
      </c>
      <c r="H142" s="34" t="str">
        <f>金曜日!G15</f>
        <v/>
      </c>
      <c r="I142" s="30" t="str">
        <f>金曜日!H15</f>
        <v/>
      </c>
      <c r="J142" s="30" t="str">
        <f>金曜日!I15</f>
        <v/>
      </c>
      <c r="K142" s="34" t="str">
        <f>金曜日!J15</f>
        <v/>
      </c>
      <c r="L142" s="188" t="str">
        <f>金曜日!K15</f>
        <v/>
      </c>
      <c r="M142" s="188" t="str">
        <f>金曜日!L15</f>
        <v/>
      </c>
      <c r="N142" s="34" t="str">
        <f>金曜日!M15</f>
        <v/>
      </c>
      <c r="O142" s="34" t="str">
        <f>金曜日!N15</f>
        <v/>
      </c>
      <c r="P142" s="34" t="str">
        <f>IF(金曜日!O15=0,"",金曜日!O15)</f>
        <v/>
      </c>
      <c r="Q142" s="34" t="str">
        <f>IF(金曜日!P15=0,"",金曜日!P15)</f>
        <v/>
      </c>
      <c r="R142" s="34" t="str">
        <f>IF(金曜日!Q15=0,"",金曜日!Q15)</f>
        <v/>
      </c>
      <c r="S142" s="34" t="str">
        <f>IF(金曜日!R15=0,"",金曜日!R15)</f>
        <v/>
      </c>
      <c r="T142" s="34" t="str">
        <f>IF(金曜日!S15=0,"",金曜日!S15)</f>
        <v/>
      </c>
      <c r="U142" s="34" t="str">
        <f>IF(金曜日!T15=0,"",金曜日!T15)</f>
        <v/>
      </c>
      <c r="V142" s="34" t="str">
        <f>IF(金曜日!U15=0,"",金曜日!U15)</f>
        <v/>
      </c>
      <c r="W142" s="34" t="str">
        <f>IF(金曜日!V15=0,"",金曜日!V15)</f>
        <v/>
      </c>
      <c r="X142" s="34" t="str">
        <f>IF(金曜日!W15=0,"",金曜日!W15)</f>
        <v/>
      </c>
      <c r="Y142" s="34" t="str">
        <f>IF(金曜日!X15=0,"",金曜日!X15)</f>
        <v/>
      </c>
      <c r="Z142" s="34" t="str">
        <f>IF(金曜日!Y15=0,"",金曜日!Y15)</f>
        <v/>
      </c>
      <c r="AA142" s="34" t="str">
        <f>IF(金曜日!Z15=0,"",金曜日!Z15)</f>
        <v/>
      </c>
      <c r="AB142" s="34" t="str">
        <f>IF(金曜日!AA15=0,"",金曜日!AA15)</f>
        <v/>
      </c>
      <c r="AC142" s="34" t="str">
        <f>IF(金曜日!AB15=0,"",金曜日!AB15)</f>
        <v/>
      </c>
      <c r="AD142" s="34" t="str">
        <f>IF(金曜日!AC15=0,"",金曜日!AC15)</f>
        <v/>
      </c>
      <c r="AE142" s="34" t="str">
        <f>IF(金曜日!AD15=0,"",金曜日!AD15)</f>
        <v/>
      </c>
      <c r="AF142" s="34" t="str">
        <f>IF(金曜日!AE15=0,"",金曜日!AE15)</f>
        <v/>
      </c>
      <c r="AG142" s="34" t="str">
        <f>IF(金曜日!AF15=0,"",金曜日!AF15)</f>
        <v/>
      </c>
      <c r="AH142" s="34" t="str">
        <f>IF(金曜日!AG15=0,"",金曜日!AG15)</f>
        <v/>
      </c>
      <c r="AI142" s="34" t="str">
        <f>IF(金曜日!AH15=0,"",金曜日!AH15)</f>
        <v/>
      </c>
      <c r="AJ142" s="34" t="str">
        <f>IF(金曜日!AI15=0,"",金曜日!AI15)</f>
        <v/>
      </c>
      <c r="AK142" s="34" t="str">
        <f>IF(金曜日!AJ15=0,"",金曜日!AJ15)</f>
        <v/>
      </c>
      <c r="AL142" s="34" t="str">
        <f>IF(金曜日!AK15=0,"",金曜日!AK15)</f>
        <v/>
      </c>
      <c r="AM142" s="34" t="str">
        <f>IF(金曜日!AL15=0,"",金曜日!AL15)</f>
        <v/>
      </c>
      <c r="AN142" s="34" t="str">
        <f>IF(金曜日!AM15=0,"",金曜日!AM15)</f>
        <v/>
      </c>
      <c r="AO142" s="34" t="str">
        <f>IF(金曜日!AN15=0,"",金曜日!AN15)</f>
        <v/>
      </c>
      <c r="AP142" s="34" t="str">
        <f>IF(金曜日!AO15=0,"",金曜日!AO15)</f>
        <v/>
      </c>
      <c r="AQ142" s="34" t="str">
        <f>IF(金曜日!AP15=0,"",金曜日!AP15)</f>
        <v/>
      </c>
      <c r="AR142" s="34" t="str">
        <f>IF(金曜日!AQ15=0,"",金曜日!AQ15)</f>
        <v/>
      </c>
      <c r="AS142" s="34" t="str">
        <f>IF(金曜日!AR15=0,"",金曜日!AR15)</f>
        <v/>
      </c>
      <c r="AT142" s="30" t="str">
        <f>金曜日!AS15</f>
        <v/>
      </c>
      <c r="AU142" s="34">
        <f>金曜日!AT15</f>
        <v>0</v>
      </c>
      <c r="AV142" s="34">
        <f>金曜日!AU15</f>
        <v>0</v>
      </c>
    </row>
    <row r="143" spans="1:48">
      <c r="A143" s="41">
        <v>141</v>
      </c>
      <c r="B143" s="40">
        <f>金曜日!A16</f>
        <v>13</v>
      </c>
      <c r="C143" s="30" t="str">
        <f>金曜日!B16</f>
        <v/>
      </c>
      <c r="D143" s="40" t="str">
        <f>金曜日!C16</f>
        <v/>
      </c>
      <c r="E143" s="40" t="str">
        <f>金曜日!D16</f>
        <v/>
      </c>
      <c r="F143" s="34">
        <f>金曜日!E16</f>
        <v>0</v>
      </c>
      <c r="G143" s="34" t="str">
        <f>金曜日!F16</f>
        <v/>
      </c>
      <c r="H143" s="34" t="str">
        <f>金曜日!G16</f>
        <v/>
      </c>
      <c r="I143" s="30" t="str">
        <f>金曜日!H16</f>
        <v/>
      </c>
      <c r="J143" s="30" t="str">
        <f>金曜日!I16</f>
        <v/>
      </c>
      <c r="K143" s="34" t="str">
        <f>金曜日!J16</f>
        <v/>
      </c>
      <c r="L143" s="188" t="str">
        <f>金曜日!K16</f>
        <v/>
      </c>
      <c r="M143" s="188" t="str">
        <f>金曜日!L16</f>
        <v/>
      </c>
      <c r="N143" s="34" t="str">
        <f>金曜日!M16</f>
        <v/>
      </c>
      <c r="O143" s="34" t="str">
        <f>金曜日!N16</f>
        <v/>
      </c>
      <c r="P143" s="34" t="str">
        <f>IF(金曜日!O16=0,"",金曜日!O16)</f>
        <v/>
      </c>
      <c r="Q143" s="34" t="str">
        <f>IF(金曜日!P16=0,"",金曜日!P16)</f>
        <v/>
      </c>
      <c r="R143" s="34" t="str">
        <f>IF(金曜日!Q16=0,"",金曜日!Q16)</f>
        <v/>
      </c>
      <c r="S143" s="34" t="str">
        <f>IF(金曜日!R16=0,"",金曜日!R16)</f>
        <v/>
      </c>
      <c r="T143" s="34" t="str">
        <f>IF(金曜日!S16=0,"",金曜日!S16)</f>
        <v/>
      </c>
      <c r="U143" s="34" t="str">
        <f>IF(金曜日!T16=0,"",金曜日!T16)</f>
        <v/>
      </c>
      <c r="V143" s="34" t="str">
        <f>IF(金曜日!U16=0,"",金曜日!U16)</f>
        <v/>
      </c>
      <c r="W143" s="34" t="str">
        <f>IF(金曜日!V16=0,"",金曜日!V16)</f>
        <v/>
      </c>
      <c r="X143" s="34" t="str">
        <f>IF(金曜日!W16=0,"",金曜日!W16)</f>
        <v/>
      </c>
      <c r="Y143" s="34" t="str">
        <f>IF(金曜日!X16=0,"",金曜日!X16)</f>
        <v/>
      </c>
      <c r="Z143" s="34" t="str">
        <f>IF(金曜日!Y16=0,"",金曜日!Y16)</f>
        <v/>
      </c>
      <c r="AA143" s="34" t="str">
        <f>IF(金曜日!Z16=0,"",金曜日!Z16)</f>
        <v/>
      </c>
      <c r="AB143" s="34" t="str">
        <f>IF(金曜日!AA16=0,"",金曜日!AA16)</f>
        <v/>
      </c>
      <c r="AC143" s="34" t="str">
        <f>IF(金曜日!AB16=0,"",金曜日!AB16)</f>
        <v/>
      </c>
      <c r="AD143" s="34" t="str">
        <f>IF(金曜日!AC16=0,"",金曜日!AC16)</f>
        <v/>
      </c>
      <c r="AE143" s="34" t="str">
        <f>IF(金曜日!AD16=0,"",金曜日!AD16)</f>
        <v/>
      </c>
      <c r="AF143" s="34" t="str">
        <f>IF(金曜日!AE16=0,"",金曜日!AE16)</f>
        <v/>
      </c>
      <c r="AG143" s="34" t="str">
        <f>IF(金曜日!AF16=0,"",金曜日!AF16)</f>
        <v/>
      </c>
      <c r="AH143" s="34" t="str">
        <f>IF(金曜日!AG16=0,"",金曜日!AG16)</f>
        <v/>
      </c>
      <c r="AI143" s="34" t="str">
        <f>IF(金曜日!AH16=0,"",金曜日!AH16)</f>
        <v/>
      </c>
      <c r="AJ143" s="34" t="str">
        <f>IF(金曜日!AI16=0,"",金曜日!AI16)</f>
        <v/>
      </c>
      <c r="AK143" s="34" t="str">
        <f>IF(金曜日!AJ16=0,"",金曜日!AJ16)</f>
        <v/>
      </c>
      <c r="AL143" s="34" t="str">
        <f>IF(金曜日!AK16=0,"",金曜日!AK16)</f>
        <v/>
      </c>
      <c r="AM143" s="34" t="str">
        <f>IF(金曜日!AL16=0,"",金曜日!AL16)</f>
        <v/>
      </c>
      <c r="AN143" s="34" t="str">
        <f>IF(金曜日!AM16=0,"",金曜日!AM16)</f>
        <v/>
      </c>
      <c r="AO143" s="34" t="str">
        <f>IF(金曜日!AN16=0,"",金曜日!AN16)</f>
        <v/>
      </c>
      <c r="AP143" s="34" t="str">
        <f>IF(金曜日!AO16=0,"",金曜日!AO16)</f>
        <v/>
      </c>
      <c r="AQ143" s="34" t="str">
        <f>IF(金曜日!AP16=0,"",金曜日!AP16)</f>
        <v/>
      </c>
      <c r="AR143" s="34" t="str">
        <f>IF(金曜日!AQ16=0,"",金曜日!AQ16)</f>
        <v/>
      </c>
      <c r="AS143" s="34" t="str">
        <f>IF(金曜日!AR16=0,"",金曜日!AR16)</f>
        <v/>
      </c>
      <c r="AT143" s="30" t="str">
        <f>金曜日!AS16</f>
        <v/>
      </c>
      <c r="AU143" s="34">
        <f>金曜日!AT16</f>
        <v>0</v>
      </c>
      <c r="AV143" s="34">
        <f>金曜日!AU16</f>
        <v>0</v>
      </c>
    </row>
    <row r="144" spans="1:48">
      <c r="A144" s="41">
        <v>142</v>
      </c>
      <c r="B144" s="40">
        <f>金曜日!A17</f>
        <v>14</v>
      </c>
      <c r="C144" s="30" t="str">
        <f>金曜日!B17</f>
        <v/>
      </c>
      <c r="D144" s="40" t="str">
        <f>金曜日!C17</f>
        <v/>
      </c>
      <c r="E144" s="40" t="str">
        <f>金曜日!D17</f>
        <v/>
      </c>
      <c r="F144" s="34">
        <f>金曜日!E17</f>
        <v>0</v>
      </c>
      <c r="G144" s="34" t="str">
        <f>金曜日!F17</f>
        <v/>
      </c>
      <c r="H144" s="34" t="str">
        <f>金曜日!G17</f>
        <v/>
      </c>
      <c r="I144" s="30" t="str">
        <f>金曜日!H17</f>
        <v/>
      </c>
      <c r="J144" s="30" t="str">
        <f>金曜日!I17</f>
        <v/>
      </c>
      <c r="K144" s="34" t="str">
        <f>金曜日!J17</f>
        <v/>
      </c>
      <c r="L144" s="188" t="str">
        <f>金曜日!K17</f>
        <v/>
      </c>
      <c r="M144" s="188" t="str">
        <f>金曜日!L17</f>
        <v/>
      </c>
      <c r="N144" s="34" t="str">
        <f>金曜日!M17</f>
        <v/>
      </c>
      <c r="O144" s="34" t="str">
        <f>金曜日!N17</f>
        <v/>
      </c>
      <c r="P144" s="34" t="str">
        <f>IF(金曜日!O17=0,"",金曜日!O17)</f>
        <v/>
      </c>
      <c r="Q144" s="34" t="str">
        <f>IF(金曜日!P17=0,"",金曜日!P17)</f>
        <v/>
      </c>
      <c r="R144" s="34" t="str">
        <f>IF(金曜日!Q17=0,"",金曜日!Q17)</f>
        <v/>
      </c>
      <c r="S144" s="34" t="str">
        <f>IF(金曜日!R17=0,"",金曜日!R17)</f>
        <v/>
      </c>
      <c r="T144" s="34" t="str">
        <f>IF(金曜日!S17=0,"",金曜日!S17)</f>
        <v/>
      </c>
      <c r="U144" s="34" t="str">
        <f>IF(金曜日!T17=0,"",金曜日!T17)</f>
        <v/>
      </c>
      <c r="V144" s="34" t="str">
        <f>IF(金曜日!U17=0,"",金曜日!U17)</f>
        <v/>
      </c>
      <c r="W144" s="34" t="str">
        <f>IF(金曜日!V17=0,"",金曜日!V17)</f>
        <v/>
      </c>
      <c r="X144" s="34" t="str">
        <f>IF(金曜日!W17=0,"",金曜日!W17)</f>
        <v/>
      </c>
      <c r="Y144" s="34" t="str">
        <f>IF(金曜日!X17=0,"",金曜日!X17)</f>
        <v/>
      </c>
      <c r="Z144" s="34" t="str">
        <f>IF(金曜日!Y17=0,"",金曜日!Y17)</f>
        <v/>
      </c>
      <c r="AA144" s="34" t="str">
        <f>IF(金曜日!Z17=0,"",金曜日!Z17)</f>
        <v/>
      </c>
      <c r="AB144" s="34" t="str">
        <f>IF(金曜日!AA17=0,"",金曜日!AA17)</f>
        <v/>
      </c>
      <c r="AC144" s="34" t="str">
        <f>IF(金曜日!AB17=0,"",金曜日!AB17)</f>
        <v/>
      </c>
      <c r="AD144" s="34" t="str">
        <f>IF(金曜日!AC17=0,"",金曜日!AC17)</f>
        <v/>
      </c>
      <c r="AE144" s="34" t="str">
        <f>IF(金曜日!AD17=0,"",金曜日!AD17)</f>
        <v/>
      </c>
      <c r="AF144" s="34" t="str">
        <f>IF(金曜日!AE17=0,"",金曜日!AE17)</f>
        <v/>
      </c>
      <c r="AG144" s="34" t="str">
        <f>IF(金曜日!AF17=0,"",金曜日!AF17)</f>
        <v/>
      </c>
      <c r="AH144" s="34" t="str">
        <f>IF(金曜日!AG17=0,"",金曜日!AG17)</f>
        <v/>
      </c>
      <c r="AI144" s="34" t="str">
        <f>IF(金曜日!AH17=0,"",金曜日!AH17)</f>
        <v/>
      </c>
      <c r="AJ144" s="34" t="str">
        <f>IF(金曜日!AI17=0,"",金曜日!AI17)</f>
        <v/>
      </c>
      <c r="AK144" s="34" t="str">
        <f>IF(金曜日!AJ17=0,"",金曜日!AJ17)</f>
        <v/>
      </c>
      <c r="AL144" s="34" t="str">
        <f>IF(金曜日!AK17=0,"",金曜日!AK17)</f>
        <v/>
      </c>
      <c r="AM144" s="34" t="str">
        <f>IF(金曜日!AL17=0,"",金曜日!AL17)</f>
        <v/>
      </c>
      <c r="AN144" s="34" t="str">
        <f>IF(金曜日!AM17=0,"",金曜日!AM17)</f>
        <v/>
      </c>
      <c r="AO144" s="34" t="str">
        <f>IF(金曜日!AN17=0,"",金曜日!AN17)</f>
        <v/>
      </c>
      <c r="AP144" s="34" t="str">
        <f>IF(金曜日!AO17=0,"",金曜日!AO17)</f>
        <v/>
      </c>
      <c r="AQ144" s="34" t="str">
        <f>IF(金曜日!AP17=0,"",金曜日!AP17)</f>
        <v/>
      </c>
      <c r="AR144" s="34" t="str">
        <f>IF(金曜日!AQ17=0,"",金曜日!AQ17)</f>
        <v/>
      </c>
      <c r="AS144" s="34" t="str">
        <f>IF(金曜日!AR17=0,"",金曜日!AR17)</f>
        <v/>
      </c>
      <c r="AT144" s="30" t="str">
        <f>金曜日!AS17</f>
        <v/>
      </c>
      <c r="AU144" s="34">
        <f>金曜日!AT17</f>
        <v>0</v>
      </c>
      <c r="AV144" s="34">
        <f>金曜日!AU17</f>
        <v>0</v>
      </c>
    </row>
    <row r="145" spans="1:48">
      <c r="A145" s="41">
        <v>143</v>
      </c>
      <c r="B145" s="40">
        <f>金曜日!A18</f>
        <v>15</v>
      </c>
      <c r="C145" s="30" t="str">
        <f>金曜日!B18</f>
        <v/>
      </c>
      <c r="D145" s="40" t="str">
        <f>金曜日!C18</f>
        <v/>
      </c>
      <c r="E145" s="40" t="str">
        <f>金曜日!D18</f>
        <v/>
      </c>
      <c r="F145" s="34">
        <f>金曜日!E18</f>
        <v>0</v>
      </c>
      <c r="G145" s="34" t="str">
        <f>金曜日!F18</f>
        <v/>
      </c>
      <c r="H145" s="34" t="str">
        <f>金曜日!G18</f>
        <v/>
      </c>
      <c r="I145" s="30" t="str">
        <f>金曜日!H18</f>
        <v/>
      </c>
      <c r="J145" s="30" t="str">
        <f>金曜日!I18</f>
        <v/>
      </c>
      <c r="K145" s="34" t="str">
        <f>金曜日!J18</f>
        <v/>
      </c>
      <c r="L145" s="188" t="str">
        <f>金曜日!K18</f>
        <v/>
      </c>
      <c r="M145" s="188" t="str">
        <f>金曜日!L18</f>
        <v/>
      </c>
      <c r="N145" s="34" t="str">
        <f>金曜日!M18</f>
        <v/>
      </c>
      <c r="O145" s="34" t="str">
        <f>金曜日!N18</f>
        <v/>
      </c>
      <c r="P145" s="34" t="str">
        <f>IF(金曜日!O18=0,"",金曜日!O18)</f>
        <v/>
      </c>
      <c r="Q145" s="34" t="str">
        <f>IF(金曜日!P18=0,"",金曜日!P18)</f>
        <v/>
      </c>
      <c r="R145" s="34" t="str">
        <f>IF(金曜日!Q18=0,"",金曜日!Q18)</f>
        <v/>
      </c>
      <c r="S145" s="34" t="str">
        <f>IF(金曜日!R18=0,"",金曜日!R18)</f>
        <v/>
      </c>
      <c r="T145" s="34" t="str">
        <f>IF(金曜日!S18=0,"",金曜日!S18)</f>
        <v/>
      </c>
      <c r="U145" s="34" t="str">
        <f>IF(金曜日!T18=0,"",金曜日!T18)</f>
        <v/>
      </c>
      <c r="V145" s="34" t="str">
        <f>IF(金曜日!U18=0,"",金曜日!U18)</f>
        <v/>
      </c>
      <c r="W145" s="34" t="str">
        <f>IF(金曜日!V18=0,"",金曜日!V18)</f>
        <v/>
      </c>
      <c r="X145" s="34" t="str">
        <f>IF(金曜日!W18=0,"",金曜日!W18)</f>
        <v/>
      </c>
      <c r="Y145" s="34" t="str">
        <f>IF(金曜日!X18=0,"",金曜日!X18)</f>
        <v/>
      </c>
      <c r="Z145" s="34" t="str">
        <f>IF(金曜日!Y18=0,"",金曜日!Y18)</f>
        <v/>
      </c>
      <c r="AA145" s="34" t="str">
        <f>IF(金曜日!Z18=0,"",金曜日!Z18)</f>
        <v/>
      </c>
      <c r="AB145" s="34" t="str">
        <f>IF(金曜日!AA18=0,"",金曜日!AA18)</f>
        <v/>
      </c>
      <c r="AC145" s="34" t="str">
        <f>IF(金曜日!AB18=0,"",金曜日!AB18)</f>
        <v/>
      </c>
      <c r="AD145" s="34" t="str">
        <f>IF(金曜日!AC18=0,"",金曜日!AC18)</f>
        <v/>
      </c>
      <c r="AE145" s="34" t="str">
        <f>IF(金曜日!AD18=0,"",金曜日!AD18)</f>
        <v/>
      </c>
      <c r="AF145" s="34" t="str">
        <f>IF(金曜日!AE18=0,"",金曜日!AE18)</f>
        <v/>
      </c>
      <c r="AG145" s="34" t="str">
        <f>IF(金曜日!AF18=0,"",金曜日!AF18)</f>
        <v/>
      </c>
      <c r="AH145" s="34" t="str">
        <f>IF(金曜日!AG18=0,"",金曜日!AG18)</f>
        <v/>
      </c>
      <c r="AI145" s="34" t="str">
        <f>IF(金曜日!AH18=0,"",金曜日!AH18)</f>
        <v/>
      </c>
      <c r="AJ145" s="34" t="str">
        <f>IF(金曜日!AI18=0,"",金曜日!AI18)</f>
        <v/>
      </c>
      <c r="AK145" s="34" t="str">
        <f>IF(金曜日!AJ18=0,"",金曜日!AJ18)</f>
        <v/>
      </c>
      <c r="AL145" s="34" t="str">
        <f>IF(金曜日!AK18=0,"",金曜日!AK18)</f>
        <v/>
      </c>
      <c r="AM145" s="34" t="str">
        <f>IF(金曜日!AL18=0,"",金曜日!AL18)</f>
        <v/>
      </c>
      <c r="AN145" s="34" t="str">
        <f>IF(金曜日!AM18=0,"",金曜日!AM18)</f>
        <v/>
      </c>
      <c r="AO145" s="34" t="str">
        <f>IF(金曜日!AN18=0,"",金曜日!AN18)</f>
        <v/>
      </c>
      <c r="AP145" s="34" t="str">
        <f>IF(金曜日!AO18=0,"",金曜日!AO18)</f>
        <v/>
      </c>
      <c r="AQ145" s="34" t="str">
        <f>IF(金曜日!AP18=0,"",金曜日!AP18)</f>
        <v/>
      </c>
      <c r="AR145" s="34" t="str">
        <f>IF(金曜日!AQ18=0,"",金曜日!AQ18)</f>
        <v/>
      </c>
      <c r="AS145" s="34" t="str">
        <f>IF(金曜日!AR18=0,"",金曜日!AR18)</f>
        <v/>
      </c>
      <c r="AT145" s="30" t="str">
        <f>金曜日!AS18</f>
        <v/>
      </c>
      <c r="AU145" s="34">
        <f>金曜日!AT18</f>
        <v>0</v>
      </c>
      <c r="AV145" s="34">
        <f>金曜日!AU18</f>
        <v>0</v>
      </c>
    </row>
    <row r="146" spans="1:48">
      <c r="A146" s="41">
        <v>144</v>
      </c>
      <c r="B146" s="40">
        <f>金曜日!A19</f>
        <v>16</v>
      </c>
      <c r="C146" s="30" t="str">
        <f>金曜日!B19</f>
        <v/>
      </c>
      <c r="D146" s="40" t="str">
        <f>金曜日!C19</f>
        <v/>
      </c>
      <c r="E146" s="40" t="str">
        <f>金曜日!D19</f>
        <v/>
      </c>
      <c r="F146" s="34">
        <f>金曜日!E19</f>
        <v>0</v>
      </c>
      <c r="G146" s="34" t="str">
        <f>金曜日!F19</f>
        <v/>
      </c>
      <c r="H146" s="34" t="str">
        <f>金曜日!G19</f>
        <v/>
      </c>
      <c r="I146" s="30" t="str">
        <f>金曜日!H19</f>
        <v/>
      </c>
      <c r="J146" s="30" t="str">
        <f>金曜日!I19</f>
        <v/>
      </c>
      <c r="K146" s="34" t="str">
        <f>金曜日!J19</f>
        <v/>
      </c>
      <c r="L146" s="188" t="str">
        <f>金曜日!K19</f>
        <v/>
      </c>
      <c r="M146" s="188" t="str">
        <f>金曜日!L19</f>
        <v/>
      </c>
      <c r="N146" s="34" t="str">
        <f>金曜日!M19</f>
        <v/>
      </c>
      <c r="O146" s="34" t="str">
        <f>金曜日!N19</f>
        <v/>
      </c>
      <c r="P146" s="34" t="str">
        <f>IF(金曜日!O19=0,"",金曜日!O19)</f>
        <v/>
      </c>
      <c r="Q146" s="34" t="str">
        <f>IF(金曜日!P19=0,"",金曜日!P19)</f>
        <v/>
      </c>
      <c r="R146" s="34" t="str">
        <f>IF(金曜日!Q19=0,"",金曜日!Q19)</f>
        <v/>
      </c>
      <c r="S146" s="34" t="str">
        <f>IF(金曜日!R19=0,"",金曜日!R19)</f>
        <v/>
      </c>
      <c r="T146" s="34" t="str">
        <f>IF(金曜日!S19=0,"",金曜日!S19)</f>
        <v/>
      </c>
      <c r="U146" s="34" t="str">
        <f>IF(金曜日!T19=0,"",金曜日!T19)</f>
        <v/>
      </c>
      <c r="V146" s="34" t="str">
        <f>IF(金曜日!U19=0,"",金曜日!U19)</f>
        <v/>
      </c>
      <c r="W146" s="34" t="str">
        <f>IF(金曜日!V19=0,"",金曜日!V19)</f>
        <v/>
      </c>
      <c r="X146" s="34" t="str">
        <f>IF(金曜日!W19=0,"",金曜日!W19)</f>
        <v/>
      </c>
      <c r="Y146" s="34" t="str">
        <f>IF(金曜日!X19=0,"",金曜日!X19)</f>
        <v/>
      </c>
      <c r="Z146" s="34" t="str">
        <f>IF(金曜日!Y19=0,"",金曜日!Y19)</f>
        <v/>
      </c>
      <c r="AA146" s="34" t="str">
        <f>IF(金曜日!Z19=0,"",金曜日!Z19)</f>
        <v/>
      </c>
      <c r="AB146" s="34" t="str">
        <f>IF(金曜日!AA19=0,"",金曜日!AA19)</f>
        <v/>
      </c>
      <c r="AC146" s="34" t="str">
        <f>IF(金曜日!AB19=0,"",金曜日!AB19)</f>
        <v/>
      </c>
      <c r="AD146" s="34" t="str">
        <f>IF(金曜日!AC19=0,"",金曜日!AC19)</f>
        <v/>
      </c>
      <c r="AE146" s="34" t="str">
        <f>IF(金曜日!AD19=0,"",金曜日!AD19)</f>
        <v/>
      </c>
      <c r="AF146" s="34" t="str">
        <f>IF(金曜日!AE19=0,"",金曜日!AE19)</f>
        <v/>
      </c>
      <c r="AG146" s="34" t="str">
        <f>IF(金曜日!AF19=0,"",金曜日!AF19)</f>
        <v/>
      </c>
      <c r="AH146" s="34" t="str">
        <f>IF(金曜日!AG19=0,"",金曜日!AG19)</f>
        <v/>
      </c>
      <c r="AI146" s="34" t="str">
        <f>IF(金曜日!AH19=0,"",金曜日!AH19)</f>
        <v/>
      </c>
      <c r="AJ146" s="34" t="str">
        <f>IF(金曜日!AI19=0,"",金曜日!AI19)</f>
        <v/>
      </c>
      <c r="AK146" s="34" t="str">
        <f>IF(金曜日!AJ19=0,"",金曜日!AJ19)</f>
        <v/>
      </c>
      <c r="AL146" s="34" t="str">
        <f>IF(金曜日!AK19=0,"",金曜日!AK19)</f>
        <v/>
      </c>
      <c r="AM146" s="34" t="str">
        <f>IF(金曜日!AL19=0,"",金曜日!AL19)</f>
        <v/>
      </c>
      <c r="AN146" s="34" t="str">
        <f>IF(金曜日!AM19=0,"",金曜日!AM19)</f>
        <v/>
      </c>
      <c r="AO146" s="34" t="str">
        <f>IF(金曜日!AN19=0,"",金曜日!AN19)</f>
        <v/>
      </c>
      <c r="AP146" s="34" t="str">
        <f>IF(金曜日!AO19=0,"",金曜日!AO19)</f>
        <v/>
      </c>
      <c r="AQ146" s="34" t="str">
        <f>IF(金曜日!AP19=0,"",金曜日!AP19)</f>
        <v/>
      </c>
      <c r="AR146" s="34" t="str">
        <f>IF(金曜日!AQ19=0,"",金曜日!AQ19)</f>
        <v/>
      </c>
      <c r="AS146" s="34" t="str">
        <f>IF(金曜日!AR19=0,"",金曜日!AR19)</f>
        <v/>
      </c>
      <c r="AT146" s="30" t="str">
        <f>金曜日!AS19</f>
        <v/>
      </c>
      <c r="AU146" s="34">
        <f>金曜日!AT19</f>
        <v>0</v>
      </c>
      <c r="AV146" s="34">
        <f>金曜日!AU19</f>
        <v>0</v>
      </c>
    </row>
    <row r="147" spans="1:48">
      <c r="A147" s="41">
        <v>145</v>
      </c>
      <c r="B147" s="40">
        <f>金曜日!A20</f>
        <v>17</v>
      </c>
      <c r="C147" s="30" t="str">
        <f>金曜日!B20</f>
        <v/>
      </c>
      <c r="D147" s="40" t="str">
        <f>金曜日!C20</f>
        <v/>
      </c>
      <c r="E147" s="40" t="str">
        <f>金曜日!D20</f>
        <v/>
      </c>
      <c r="F147" s="34">
        <f>金曜日!E20</f>
        <v>0</v>
      </c>
      <c r="G147" s="34" t="str">
        <f>金曜日!F20</f>
        <v/>
      </c>
      <c r="H147" s="34" t="str">
        <f>金曜日!G20</f>
        <v/>
      </c>
      <c r="I147" s="30" t="str">
        <f>金曜日!H20</f>
        <v/>
      </c>
      <c r="J147" s="30" t="str">
        <f>金曜日!I20</f>
        <v/>
      </c>
      <c r="K147" s="34" t="str">
        <f>金曜日!J20</f>
        <v/>
      </c>
      <c r="L147" s="188" t="str">
        <f>金曜日!K20</f>
        <v/>
      </c>
      <c r="M147" s="188" t="str">
        <f>金曜日!L20</f>
        <v/>
      </c>
      <c r="N147" s="34" t="str">
        <f>金曜日!M20</f>
        <v/>
      </c>
      <c r="O147" s="34" t="str">
        <f>金曜日!N20</f>
        <v/>
      </c>
      <c r="P147" s="34" t="str">
        <f>IF(金曜日!O20=0,"",金曜日!O20)</f>
        <v/>
      </c>
      <c r="Q147" s="34" t="str">
        <f>IF(金曜日!P20=0,"",金曜日!P20)</f>
        <v/>
      </c>
      <c r="R147" s="34" t="str">
        <f>IF(金曜日!Q20=0,"",金曜日!Q20)</f>
        <v/>
      </c>
      <c r="S147" s="34" t="str">
        <f>IF(金曜日!R20=0,"",金曜日!R20)</f>
        <v/>
      </c>
      <c r="T147" s="34" t="str">
        <f>IF(金曜日!S20=0,"",金曜日!S20)</f>
        <v/>
      </c>
      <c r="U147" s="34" t="str">
        <f>IF(金曜日!T20=0,"",金曜日!T20)</f>
        <v/>
      </c>
      <c r="V147" s="34" t="str">
        <f>IF(金曜日!U20=0,"",金曜日!U20)</f>
        <v/>
      </c>
      <c r="W147" s="34" t="str">
        <f>IF(金曜日!V20=0,"",金曜日!V20)</f>
        <v/>
      </c>
      <c r="X147" s="34" t="str">
        <f>IF(金曜日!W20=0,"",金曜日!W20)</f>
        <v/>
      </c>
      <c r="Y147" s="34" t="str">
        <f>IF(金曜日!X20=0,"",金曜日!X20)</f>
        <v/>
      </c>
      <c r="Z147" s="34" t="str">
        <f>IF(金曜日!Y20=0,"",金曜日!Y20)</f>
        <v/>
      </c>
      <c r="AA147" s="34" t="str">
        <f>IF(金曜日!Z20=0,"",金曜日!Z20)</f>
        <v/>
      </c>
      <c r="AB147" s="34" t="str">
        <f>IF(金曜日!AA20=0,"",金曜日!AA20)</f>
        <v/>
      </c>
      <c r="AC147" s="34" t="str">
        <f>IF(金曜日!AB20=0,"",金曜日!AB20)</f>
        <v/>
      </c>
      <c r="AD147" s="34" t="str">
        <f>IF(金曜日!AC20=0,"",金曜日!AC20)</f>
        <v/>
      </c>
      <c r="AE147" s="34" t="str">
        <f>IF(金曜日!AD20=0,"",金曜日!AD20)</f>
        <v/>
      </c>
      <c r="AF147" s="34" t="str">
        <f>IF(金曜日!AE20=0,"",金曜日!AE20)</f>
        <v/>
      </c>
      <c r="AG147" s="34" t="str">
        <f>IF(金曜日!AF20=0,"",金曜日!AF20)</f>
        <v/>
      </c>
      <c r="AH147" s="34" t="str">
        <f>IF(金曜日!AG20=0,"",金曜日!AG20)</f>
        <v/>
      </c>
      <c r="AI147" s="34" t="str">
        <f>IF(金曜日!AH20=0,"",金曜日!AH20)</f>
        <v/>
      </c>
      <c r="AJ147" s="34" t="str">
        <f>IF(金曜日!AI20=0,"",金曜日!AI20)</f>
        <v/>
      </c>
      <c r="AK147" s="34" t="str">
        <f>IF(金曜日!AJ20=0,"",金曜日!AJ20)</f>
        <v/>
      </c>
      <c r="AL147" s="34" t="str">
        <f>IF(金曜日!AK20=0,"",金曜日!AK20)</f>
        <v/>
      </c>
      <c r="AM147" s="34" t="str">
        <f>IF(金曜日!AL20=0,"",金曜日!AL20)</f>
        <v/>
      </c>
      <c r="AN147" s="34" t="str">
        <f>IF(金曜日!AM20=0,"",金曜日!AM20)</f>
        <v/>
      </c>
      <c r="AO147" s="34" t="str">
        <f>IF(金曜日!AN20=0,"",金曜日!AN20)</f>
        <v/>
      </c>
      <c r="AP147" s="34" t="str">
        <f>IF(金曜日!AO20=0,"",金曜日!AO20)</f>
        <v/>
      </c>
      <c r="AQ147" s="34" t="str">
        <f>IF(金曜日!AP20=0,"",金曜日!AP20)</f>
        <v/>
      </c>
      <c r="AR147" s="34" t="str">
        <f>IF(金曜日!AQ20=0,"",金曜日!AQ20)</f>
        <v/>
      </c>
      <c r="AS147" s="34" t="str">
        <f>IF(金曜日!AR20=0,"",金曜日!AR20)</f>
        <v/>
      </c>
      <c r="AT147" s="30" t="str">
        <f>金曜日!AS20</f>
        <v/>
      </c>
      <c r="AU147" s="34">
        <f>金曜日!AT20</f>
        <v>0</v>
      </c>
      <c r="AV147" s="34">
        <f>金曜日!AU20</f>
        <v>0</v>
      </c>
    </row>
    <row r="148" spans="1:48">
      <c r="A148" s="41">
        <v>146</v>
      </c>
      <c r="B148" s="40">
        <f>金曜日!A21</f>
        <v>18</v>
      </c>
      <c r="C148" s="30" t="str">
        <f>金曜日!B21</f>
        <v/>
      </c>
      <c r="D148" s="40" t="str">
        <f>金曜日!C21</f>
        <v/>
      </c>
      <c r="E148" s="40" t="str">
        <f>金曜日!D21</f>
        <v/>
      </c>
      <c r="F148" s="34">
        <f>金曜日!E21</f>
        <v>0</v>
      </c>
      <c r="G148" s="34" t="str">
        <f>金曜日!F21</f>
        <v/>
      </c>
      <c r="H148" s="34" t="str">
        <f>金曜日!G21</f>
        <v/>
      </c>
      <c r="I148" s="30" t="str">
        <f>金曜日!H21</f>
        <v/>
      </c>
      <c r="J148" s="30" t="str">
        <f>金曜日!I21</f>
        <v/>
      </c>
      <c r="K148" s="34" t="str">
        <f>金曜日!J21</f>
        <v/>
      </c>
      <c r="L148" s="188" t="str">
        <f>金曜日!K21</f>
        <v/>
      </c>
      <c r="M148" s="188" t="str">
        <f>金曜日!L21</f>
        <v/>
      </c>
      <c r="N148" s="34" t="str">
        <f>金曜日!M21</f>
        <v/>
      </c>
      <c r="O148" s="34" t="str">
        <f>金曜日!N21</f>
        <v/>
      </c>
      <c r="P148" s="34" t="str">
        <f>IF(金曜日!O21=0,"",金曜日!O21)</f>
        <v/>
      </c>
      <c r="Q148" s="34" t="str">
        <f>IF(金曜日!P21=0,"",金曜日!P21)</f>
        <v/>
      </c>
      <c r="R148" s="34" t="str">
        <f>IF(金曜日!Q21=0,"",金曜日!Q21)</f>
        <v/>
      </c>
      <c r="S148" s="34" t="str">
        <f>IF(金曜日!R21=0,"",金曜日!R21)</f>
        <v/>
      </c>
      <c r="T148" s="34" t="str">
        <f>IF(金曜日!S21=0,"",金曜日!S21)</f>
        <v/>
      </c>
      <c r="U148" s="34" t="str">
        <f>IF(金曜日!T21=0,"",金曜日!T21)</f>
        <v/>
      </c>
      <c r="V148" s="34" t="str">
        <f>IF(金曜日!U21=0,"",金曜日!U21)</f>
        <v/>
      </c>
      <c r="W148" s="34" t="str">
        <f>IF(金曜日!V21=0,"",金曜日!V21)</f>
        <v/>
      </c>
      <c r="X148" s="34" t="str">
        <f>IF(金曜日!W21=0,"",金曜日!W21)</f>
        <v/>
      </c>
      <c r="Y148" s="34" t="str">
        <f>IF(金曜日!X21=0,"",金曜日!X21)</f>
        <v/>
      </c>
      <c r="Z148" s="34" t="str">
        <f>IF(金曜日!Y21=0,"",金曜日!Y21)</f>
        <v/>
      </c>
      <c r="AA148" s="34" t="str">
        <f>IF(金曜日!Z21=0,"",金曜日!Z21)</f>
        <v/>
      </c>
      <c r="AB148" s="34" t="str">
        <f>IF(金曜日!AA21=0,"",金曜日!AA21)</f>
        <v/>
      </c>
      <c r="AC148" s="34" t="str">
        <f>IF(金曜日!AB21=0,"",金曜日!AB21)</f>
        <v/>
      </c>
      <c r="AD148" s="34" t="str">
        <f>IF(金曜日!AC21=0,"",金曜日!AC21)</f>
        <v/>
      </c>
      <c r="AE148" s="34" t="str">
        <f>IF(金曜日!AD21=0,"",金曜日!AD21)</f>
        <v/>
      </c>
      <c r="AF148" s="34" t="str">
        <f>IF(金曜日!AE21=0,"",金曜日!AE21)</f>
        <v/>
      </c>
      <c r="AG148" s="34" t="str">
        <f>IF(金曜日!AF21=0,"",金曜日!AF21)</f>
        <v/>
      </c>
      <c r="AH148" s="34" t="str">
        <f>IF(金曜日!AG21=0,"",金曜日!AG21)</f>
        <v/>
      </c>
      <c r="AI148" s="34" t="str">
        <f>IF(金曜日!AH21=0,"",金曜日!AH21)</f>
        <v/>
      </c>
      <c r="AJ148" s="34" t="str">
        <f>IF(金曜日!AI21=0,"",金曜日!AI21)</f>
        <v/>
      </c>
      <c r="AK148" s="34" t="str">
        <f>IF(金曜日!AJ21=0,"",金曜日!AJ21)</f>
        <v/>
      </c>
      <c r="AL148" s="34" t="str">
        <f>IF(金曜日!AK21=0,"",金曜日!AK21)</f>
        <v/>
      </c>
      <c r="AM148" s="34" t="str">
        <f>IF(金曜日!AL21=0,"",金曜日!AL21)</f>
        <v/>
      </c>
      <c r="AN148" s="34" t="str">
        <f>IF(金曜日!AM21=0,"",金曜日!AM21)</f>
        <v/>
      </c>
      <c r="AO148" s="34" t="str">
        <f>IF(金曜日!AN21=0,"",金曜日!AN21)</f>
        <v/>
      </c>
      <c r="AP148" s="34" t="str">
        <f>IF(金曜日!AO21=0,"",金曜日!AO21)</f>
        <v/>
      </c>
      <c r="AQ148" s="34" t="str">
        <f>IF(金曜日!AP21=0,"",金曜日!AP21)</f>
        <v/>
      </c>
      <c r="AR148" s="34" t="str">
        <f>IF(金曜日!AQ21=0,"",金曜日!AQ21)</f>
        <v/>
      </c>
      <c r="AS148" s="34" t="str">
        <f>IF(金曜日!AR21=0,"",金曜日!AR21)</f>
        <v/>
      </c>
      <c r="AT148" s="30" t="str">
        <f>金曜日!AS21</f>
        <v/>
      </c>
      <c r="AU148" s="34">
        <f>金曜日!AT21</f>
        <v>0</v>
      </c>
      <c r="AV148" s="34">
        <f>金曜日!AU21</f>
        <v>0</v>
      </c>
    </row>
    <row r="149" spans="1:48">
      <c r="A149" s="41">
        <v>147</v>
      </c>
      <c r="B149" s="40">
        <f>金曜日!A22</f>
        <v>19</v>
      </c>
      <c r="C149" s="30" t="str">
        <f>金曜日!B22</f>
        <v/>
      </c>
      <c r="D149" s="40" t="str">
        <f>金曜日!C22</f>
        <v/>
      </c>
      <c r="E149" s="40" t="str">
        <f>金曜日!D22</f>
        <v/>
      </c>
      <c r="F149" s="34">
        <f>金曜日!E22</f>
        <v>0</v>
      </c>
      <c r="G149" s="34" t="str">
        <f>金曜日!F22</f>
        <v/>
      </c>
      <c r="H149" s="34" t="str">
        <f>金曜日!G22</f>
        <v/>
      </c>
      <c r="I149" s="30" t="str">
        <f>金曜日!H22</f>
        <v/>
      </c>
      <c r="J149" s="30" t="str">
        <f>金曜日!I22</f>
        <v/>
      </c>
      <c r="K149" s="34" t="str">
        <f>金曜日!J22</f>
        <v/>
      </c>
      <c r="L149" s="188" t="str">
        <f>金曜日!K22</f>
        <v/>
      </c>
      <c r="M149" s="188" t="str">
        <f>金曜日!L22</f>
        <v/>
      </c>
      <c r="N149" s="34" t="str">
        <f>金曜日!M22</f>
        <v/>
      </c>
      <c r="O149" s="34" t="str">
        <f>金曜日!N22</f>
        <v/>
      </c>
      <c r="P149" s="34" t="str">
        <f>IF(金曜日!O22=0,"",金曜日!O22)</f>
        <v/>
      </c>
      <c r="Q149" s="34" t="str">
        <f>IF(金曜日!P22=0,"",金曜日!P22)</f>
        <v/>
      </c>
      <c r="R149" s="34" t="str">
        <f>IF(金曜日!Q22=0,"",金曜日!Q22)</f>
        <v/>
      </c>
      <c r="S149" s="34" t="str">
        <f>IF(金曜日!R22=0,"",金曜日!R22)</f>
        <v/>
      </c>
      <c r="T149" s="34" t="str">
        <f>IF(金曜日!S22=0,"",金曜日!S22)</f>
        <v/>
      </c>
      <c r="U149" s="34" t="str">
        <f>IF(金曜日!T22=0,"",金曜日!T22)</f>
        <v/>
      </c>
      <c r="V149" s="34" t="str">
        <f>IF(金曜日!U22=0,"",金曜日!U22)</f>
        <v/>
      </c>
      <c r="W149" s="34" t="str">
        <f>IF(金曜日!V22=0,"",金曜日!V22)</f>
        <v/>
      </c>
      <c r="X149" s="34" t="str">
        <f>IF(金曜日!W22=0,"",金曜日!W22)</f>
        <v/>
      </c>
      <c r="Y149" s="34" t="str">
        <f>IF(金曜日!X22=0,"",金曜日!X22)</f>
        <v/>
      </c>
      <c r="Z149" s="34" t="str">
        <f>IF(金曜日!Y22=0,"",金曜日!Y22)</f>
        <v/>
      </c>
      <c r="AA149" s="34" t="str">
        <f>IF(金曜日!Z22=0,"",金曜日!Z22)</f>
        <v/>
      </c>
      <c r="AB149" s="34" t="str">
        <f>IF(金曜日!AA22=0,"",金曜日!AA22)</f>
        <v/>
      </c>
      <c r="AC149" s="34" t="str">
        <f>IF(金曜日!AB22=0,"",金曜日!AB22)</f>
        <v/>
      </c>
      <c r="AD149" s="34" t="str">
        <f>IF(金曜日!AC22=0,"",金曜日!AC22)</f>
        <v/>
      </c>
      <c r="AE149" s="34" t="str">
        <f>IF(金曜日!AD22=0,"",金曜日!AD22)</f>
        <v/>
      </c>
      <c r="AF149" s="34" t="str">
        <f>IF(金曜日!AE22=0,"",金曜日!AE22)</f>
        <v/>
      </c>
      <c r="AG149" s="34" t="str">
        <f>IF(金曜日!AF22=0,"",金曜日!AF22)</f>
        <v/>
      </c>
      <c r="AH149" s="34" t="str">
        <f>IF(金曜日!AG22=0,"",金曜日!AG22)</f>
        <v/>
      </c>
      <c r="AI149" s="34" t="str">
        <f>IF(金曜日!AH22=0,"",金曜日!AH22)</f>
        <v/>
      </c>
      <c r="AJ149" s="34" t="str">
        <f>IF(金曜日!AI22=0,"",金曜日!AI22)</f>
        <v/>
      </c>
      <c r="AK149" s="34" t="str">
        <f>IF(金曜日!AJ22=0,"",金曜日!AJ22)</f>
        <v/>
      </c>
      <c r="AL149" s="34" t="str">
        <f>IF(金曜日!AK22=0,"",金曜日!AK22)</f>
        <v/>
      </c>
      <c r="AM149" s="34" t="str">
        <f>IF(金曜日!AL22=0,"",金曜日!AL22)</f>
        <v/>
      </c>
      <c r="AN149" s="34" t="str">
        <f>IF(金曜日!AM22=0,"",金曜日!AM22)</f>
        <v/>
      </c>
      <c r="AO149" s="34" t="str">
        <f>IF(金曜日!AN22=0,"",金曜日!AN22)</f>
        <v/>
      </c>
      <c r="AP149" s="34" t="str">
        <f>IF(金曜日!AO22=0,"",金曜日!AO22)</f>
        <v/>
      </c>
      <c r="AQ149" s="34" t="str">
        <f>IF(金曜日!AP22=0,"",金曜日!AP22)</f>
        <v/>
      </c>
      <c r="AR149" s="34" t="str">
        <f>IF(金曜日!AQ22=0,"",金曜日!AQ22)</f>
        <v/>
      </c>
      <c r="AS149" s="34" t="str">
        <f>IF(金曜日!AR22=0,"",金曜日!AR22)</f>
        <v/>
      </c>
      <c r="AT149" s="30" t="str">
        <f>金曜日!AS22</f>
        <v/>
      </c>
      <c r="AU149" s="34">
        <f>金曜日!AT22</f>
        <v>0</v>
      </c>
      <c r="AV149" s="34">
        <f>金曜日!AU22</f>
        <v>0</v>
      </c>
    </row>
    <row r="150" spans="1:48">
      <c r="A150" s="41">
        <v>148</v>
      </c>
      <c r="B150" s="40">
        <f>金曜日!A23</f>
        <v>20</v>
      </c>
      <c r="C150" s="30" t="str">
        <f>金曜日!B23</f>
        <v/>
      </c>
      <c r="D150" s="40" t="str">
        <f>金曜日!C23</f>
        <v/>
      </c>
      <c r="E150" s="40" t="str">
        <f>金曜日!D23</f>
        <v/>
      </c>
      <c r="F150" s="34">
        <f>金曜日!E23</f>
        <v>0</v>
      </c>
      <c r="G150" s="34" t="str">
        <f>金曜日!F23</f>
        <v/>
      </c>
      <c r="H150" s="34" t="str">
        <f>金曜日!G23</f>
        <v/>
      </c>
      <c r="I150" s="30" t="str">
        <f>金曜日!H23</f>
        <v/>
      </c>
      <c r="J150" s="30" t="str">
        <f>金曜日!I23</f>
        <v/>
      </c>
      <c r="K150" s="34" t="str">
        <f>金曜日!J23</f>
        <v/>
      </c>
      <c r="L150" s="188" t="str">
        <f>金曜日!K23</f>
        <v/>
      </c>
      <c r="M150" s="188" t="str">
        <f>金曜日!L23</f>
        <v/>
      </c>
      <c r="N150" s="34" t="str">
        <f>金曜日!M23</f>
        <v/>
      </c>
      <c r="O150" s="34" t="str">
        <f>金曜日!N23</f>
        <v/>
      </c>
      <c r="P150" s="34" t="str">
        <f>IF(金曜日!O23=0,"",金曜日!O23)</f>
        <v/>
      </c>
      <c r="Q150" s="34" t="str">
        <f>IF(金曜日!P23=0,"",金曜日!P23)</f>
        <v/>
      </c>
      <c r="R150" s="34" t="str">
        <f>IF(金曜日!Q23=0,"",金曜日!Q23)</f>
        <v/>
      </c>
      <c r="S150" s="34" t="str">
        <f>IF(金曜日!R23=0,"",金曜日!R23)</f>
        <v/>
      </c>
      <c r="T150" s="34" t="str">
        <f>IF(金曜日!S23=0,"",金曜日!S23)</f>
        <v/>
      </c>
      <c r="U150" s="34" t="str">
        <f>IF(金曜日!T23=0,"",金曜日!T23)</f>
        <v/>
      </c>
      <c r="V150" s="34" t="str">
        <f>IF(金曜日!U23=0,"",金曜日!U23)</f>
        <v/>
      </c>
      <c r="W150" s="34" t="str">
        <f>IF(金曜日!V23=0,"",金曜日!V23)</f>
        <v/>
      </c>
      <c r="X150" s="34" t="str">
        <f>IF(金曜日!W23=0,"",金曜日!W23)</f>
        <v/>
      </c>
      <c r="Y150" s="34" t="str">
        <f>IF(金曜日!X23=0,"",金曜日!X23)</f>
        <v/>
      </c>
      <c r="Z150" s="34" t="str">
        <f>IF(金曜日!Y23=0,"",金曜日!Y23)</f>
        <v/>
      </c>
      <c r="AA150" s="34" t="str">
        <f>IF(金曜日!Z23=0,"",金曜日!Z23)</f>
        <v/>
      </c>
      <c r="AB150" s="34" t="str">
        <f>IF(金曜日!AA23=0,"",金曜日!AA23)</f>
        <v/>
      </c>
      <c r="AC150" s="34" t="str">
        <f>IF(金曜日!AB23=0,"",金曜日!AB23)</f>
        <v/>
      </c>
      <c r="AD150" s="34" t="str">
        <f>IF(金曜日!AC23=0,"",金曜日!AC23)</f>
        <v/>
      </c>
      <c r="AE150" s="34" t="str">
        <f>IF(金曜日!AD23=0,"",金曜日!AD23)</f>
        <v/>
      </c>
      <c r="AF150" s="34" t="str">
        <f>IF(金曜日!AE23=0,"",金曜日!AE23)</f>
        <v/>
      </c>
      <c r="AG150" s="34" t="str">
        <f>IF(金曜日!AF23=0,"",金曜日!AF23)</f>
        <v/>
      </c>
      <c r="AH150" s="34" t="str">
        <f>IF(金曜日!AG23=0,"",金曜日!AG23)</f>
        <v/>
      </c>
      <c r="AI150" s="34" t="str">
        <f>IF(金曜日!AH23=0,"",金曜日!AH23)</f>
        <v/>
      </c>
      <c r="AJ150" s="34" t="str">
        <f>IF(金曜日!AI23=0,"",金曜日!AI23)</f>
        <v/>
      </c>
      <c r="AK150" s="34" t="str">
        <f>IF(金曜日!AJ23=0,"",金曜日!AJ23)</f>
        <v/>
      </c>
      <c r="AL150" s="34" t="str">
        <f>IF(金曜日!AK23=0,"",金曜日!AK23)</f>
        <v/>
      </c>
      <c r="AM150" s="34" t="str">
        <f>IF(金曜日!AL23=0,"",金曜日!AL23)</f>
        <v/>
      </c>
      <c r="AN150" s="34" t="str">
        <f>IF(金曜日!AM23=0,"",金曜日!AM23)</f>
        <v/>
      </c>
      <c r="AO150" s="34" t="str">
        <f>IF(金曜日!AN23=0,"",金曜日!AN23)</f>
        <v/>
      </c>
      <c r="AP150" s="34" t="str">
        <f>IF(金曜日!AO23=0,"",金曜日!AO23)</f>
        <v/>
      </c>
      <c r="AQ150" s="34" t="str">
        <f>IF(金曜日!AP23=0,"",金曜日!AP23)</f>
        <v/>
      </c>
      <c r="AR150" s="34" t="str">
        <f>IF(金曜日!AQ23=0,"",金曜日!AQ23)</f>
        <v/>
      </c>
      <c r="AS150" s="34" t="str">
        <f>IF(金曜日!AR23=0,"",金曜日!AR23)</f>
        <v/>
      </c>
      <c r="AT150" s="30" t="str">
        <f>金曜日!AS23</f>
        <v/>
      </c>
      <c r="AU150" s="34">
        <f>金曜日!AT23</f>
        <v>0</v>
      </c>
      <c r="AV150" s="34">
        <f>金曜日!AU23</f>
        <v>0</v>
      </c>
    </row>
    <row r="151" spans="1:48">
      <c r="A151" s="41">
        <v>149</v>
      </c>
      <c r="B151" s="40"/>
      <c r="C151" s="30"/>
      <c r="D151" s="40"/>
      <c r="E151" s="40"/>
      <c r="F151" s="34"/>
      <c r="G151" s="34"/>
      <c r="H151" s="34"/>
      <c r="I151" s="30"/>
      <c r="J151" s="30"/>
      <c r="K151" s="34"/>
      <c r="L151" s="188"/>
      <c r="M151" s="188"/>
      <c r="N151" s="34"/>
      <c r="O151" s="34"/>
      <c r="P151" s="34" t="str">
        <f>IF(金曜日!O24=0,"",金曜日!O24)</f>
        <v/>
      </c>
      <c r="Q151" s="34" t="str">
        <f>IF(金曜日!P24=0,"",金曜日!P24)</f>
        <v/>
      </c>
      <c r="R151" s="34" t="str">
        <f>IF(金曜日!Q24=0,"",金曜日!Q24)</f>
        <v/>
      </c>
      <c r="S151" s="34" t="str">
        <f>IF(金曜日!R24=0,"",金曜日!R24)</f>
        <v/>
      </c>
      <c r="T151" s="34" t="str">
        <f>IF(金曜日!S24=0,"",金曜日!S24)</f>
        <v/>
      </c>
      <c r="U151" s="34" t="str">
        <f>IF(金曜日!T24=0,"",金曜日!T24)</f>
        <v/>
      </c>
      <c r="V151" s="34" t="str">
        <f>IF(金曜日!U24=0,"",金曜日!U24)</f>
        <v/>
      </c>
      <c r="W151" s="34" t="str">
        <f>IF(金曜日!V24=0,"",金曜日!V24)</f>
        <v/>
      </c>
      <c r="X151" s="34" t="str">
        <f>IF(金曜日!W24=0,"",金曜日!W24)</f>
        <v/>
      </c>
      <c r="Y151" s="34" t="str">
        <f>IF(金曜日!X24=0,"",金曜日!X24)</f>
        <v/>
      </c>
      <c r="Z151" s="34" t="str">
        <f>IF(金曜日!Y24=0,"",金曜日!Y24)</f>
        <v/>
      </c>
      <c r="AA151" s="34" t="str">
        <f>IF(金曜日!Z24=0,"",金曜日!Z24)</f>
        <v/>
      </c>
      <c r="AB151" s="34" t="str">
        <f>IF(金曜日!AA24=0,"",金曜日!AA24)</f>
        <v/>
      </c>
      <c r="AC151" s="34" t="str">
        <f>IF(金曜日!AB24=0,"",金曜日!AB24)</f>
        <v/>
      </c>
      <c r="AD151" s="34" t="str">
        <f>IF(金曜日!AC24=0,"",金曜日!AC24)</f>
        <v/>
      </c>
      <c r="AE151" s="34" t="str">
        <f>IF(金曜日!AD24=0,"",金曜日!AD24)</f>
        <v/>
      </c>
      <c r="AF151" s="34" t="str">
        <f>IF(金曜日!AE24=0,"",金曜日!AE24)</f>
        <v/>
      </c>
      <c r="AG151" s="34" t="str">
        <f>IF(金曜日!AF24=0,"",金曜日!AF24)</f>
        <v/>
      </c>
      <c r="AH151" s="34" t="str">
        <f>IF(金曜日!AG24=0,"",金曜日!AG24)</f>
        <v/>
      </c>
      <c r="AI151" s="34" t="str">
        <f>IF(金曜日!AH24=0,"",金曜日!AH24)</f>
        <v/>
      </c>
      <c r="AJ151" s="34" t="str">
        <f>IF(金曜日!AI24=0,"",金曜日!AI24)</f>
        <v/>
      </c>
      <c r="AK151" s="34" t="str">
        <f>IF(金曜日!AJ24=0,"",金曜日!AJ24)</f>
        <v/>
      </c>
      <c r="AL151" s="34" t="str">
        <f>IF(金曜日!AK24=0,"",金曜日!AK24)</f>
        <v/>
      </c>
      <c r="AM151" s="34" t="str">
        <f>IF(金曜日!AL24=0,"",金曜日!AL24)</f>
        <v/>
      </c>
      <c r="AN151" s="34" t="str">
        <f>IF(金曜日!AM24=0,"",金曜日!AM24)</f>
        <v/>
      </c>
      <c r="AO151" s="34" t="str">
        <f>IF(金曜日!AN24=0,"",金曜日!AN24)</f>
        <v/>
      </c>
      <c r="AP151" s="34" t="str">
        <f>IF(金曜日!AO24=0,"",金曜日!AO24)</f>
        <v/>
      </c>
      <c r="AQ151" s="34" t="str">
        <f>IF(金曜日!AP24=0,"",金曜日!AP24)</f>
        <v/>
      </c>
      <c r="AR151" s="34" t="str">
        <f>IF(金曜日!AQ24=0,"",金曜日!AQ24)</f>
        <v/>
      </c>
      <c r="AS151" s="34" t="str">
        <f>IF(金曜日!AR24=0,"",金曜日!AR24)</f>
        <v/>
      </c>
      <c r="AT151" s="30"/>
      <c r="AU151" s="34"/>
      <c r="AV151" s="34"/>
    </row>
    <row r="152" spans="1:48">
      <c r="A152" s="41">
        <v>150</v>
      </c>
      <c r="B152" s="40"/>
      <c r="C152" s="30"/>
      <c r="D152" s="40"/>
      <c r="E152" s="40"/>
      <c r="F152" s="34"/>
      <c r="G152" s="34"/>
      <c r="H152" s="34"/>
      <c r="I152" s="30"/>
      <c r="J152" s="30"/>
      <c r="K152" s="34"/>
      <c r="L152" s="188"/>
      <c r="M152" s="188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0"/>
      <c r="AU152" s="34"/>
      <c r="AV152" s="34"/>
    </row>
    <row r="153" spans="1:48">
      <c r="A153" s="41">
        <v>151</v>
      </c>
      <c r="B153" s="40">
        <f>金曜日!A26</f>
        <v>0</v>
      </c>
      <c r="C153" s="30" t="str">
        <f>金曜日!B26</f>
        <v/>
      </c>
      <c r="D153" s="40" t="str">
        <f>金曜日!C26</f>
        <v/>
      </c>
      <c r="E153" s="40" t="str">
        <f>金曜日!D26</f>
        <v/>
      </c>
      <c r="F153" s="34" t="str">
        <f>金曜日!E26</f>
        <v/>
      </c>
      <c r="G153" s="34" t="str">
        <f>金曜日!F26</f>
        <v/>
      </c>
      <c r="H153" s="34" t="str">
        <f>金曜日!G26</f>
        <v/>
      </c>
      <c r="I153" s="30" t="str">
        <f>金曜日!H26</f>
        <v/>
      </c>
      <c r="J153" s="30" t="str">
        <f>金曜日!I26</f>
        <v/>
      </c>
      <c r="K153" s="34">
        <f>金曜日!J26</f>
        <v>0</v>
      </c>
      <c r="L153" s="188" t="str">
        <f>金曜日!K26</f>
        <v/>
      </c>
      <c r="M153" s="188">
        <f>金曜日!L26</f>
        <v>0</v>
      </c>
      <c r="N153" s="34" t="str">
        <f>金曜日!M26</f>
        <v/>
      </c>
      <c r="O153" s="34" t="str">
        <f>金曜日!N26</f>
        <v/>
      </c>
      <c r="P153" s="34" t="str">
        <f>IF(金曜日!O26=0,"",金曜日!O26)</f>
        <v/>
      </c>
      <c r="Q153" s="34" t="str">
        <f>IF(金曜日!P26=0,"",金曜日!P26)</f>
        <v/>
      </c>
      <c r="R153" s="34" t="str">
        <f>IF(金曜日!Q26=0,"",金曜日!Q26)</f>
        <v/>
      </c>
      <c r="S153" s="34" t="str">
        <f>IF(金曜日!R26=0,"",金曜日!R26)</f>
        <v/>
      </c>
      <c r="T153" s="34" t="str">
        <f>IF(金曜日!S26=0,"",金曜日!S26)</f>
        <v/>
      </c>
      <c r="U153" s="34" t="str">
        <f>IF(金曜日!T26=0,"",金曜日!T26)</f>
        <v/>
      </c>
      <c r="V153" s="34" t="str">
        <f>IF(金曜日!U26=0,"",金曜日!U26)</f>
        <v/>
      </c>
      <c r="W153" s="34" t="str">
        <f>IF(金曜日!V26=0,"",金曜日!V26)</f>
        <v/>
      </c>
      <c r="X153" s="34" t="str">
        <f>IF(金曜日!W26=0,"",金曜日!W26)</f>
        <v/>
      </c>
      <c r="Y153" s="34" t="str">
        <f>IF(金曜日!X26=0,"",金曜日!X26)</f>
        <v/>
      </c>
      <c r="Z153" s="34" t="str">
        <f>IF(金曜日!Y26=0,"",金曜日!Y26)</f>
        <v/>
      </c>
      <c r="AA153" s="34" t="str">
        <f>IF(金曜日!Z26=0,"",金曜日!Z26)</f>
        <v/>
      </c>
      <c r="AB153" s="34" t="str">
        <f>IF(金曜日!AA26=0,"",金曜日!AA26)</f>
        <v/>
      </c>
      <c r="AC153" s="34" t="str">
        <f>IF(金曜日!AB26=0,"",金曜日!AB26)</f>
        <v/>
      </c>
      <c r="AD153" s="34" t="str">
        <f>IF(金曜日!AC26=0,"",金曜日!AC26)</f>
        <v/>
      </c>
      <c r="AE153" s="34" t="str">
        <f>IF(金曜日!AD26=0,"",金曜日!AD26)</f>
        <v/>
      </c>
      <c r="AF153" s="34" t="str">
        <f>IF(金曜日!AE26=0,"",金曜日!AE26)</f>
        <v/>
      </c>
      <c r="AG153" s="34" t="str">
        <f>IF(金曜日!AF26=0,"",金曜日!AF26)</f>
        <v/>
      </c>
      <c r="AH153" s="34" t="str">
        <f>IF(金曜日!AG26=0,"",金曜日!AG26)</f>
        <v/>
      </c>
      <c r="AI153" s="34" t="str">
        <f>IF(金曜日!AH26=0,"",金曜日!AH26)</f>
        <v/>
      </c>
      <c r="AJ153" s="34" t="str">
        <f>IF(金曜日!AI26=0,"",金曜日!AI26)</f>
        <v/>
      </c>
      <c r="AK153" s="34" t="str">
        <f>IF(金曜日!AJ26=0,"",金曜日!AJ26)</f>
        <v/>
      </c>
      <c r="AL153" s="34" t="str">
        <f>IF(金曜日!AK26=0,"",金曜日!AK26)</f>
        <v/>
      </c>
      <c r="AM153" s="34" t="str">
        <f>IF(金曜日!AL26=0,"",金曜日!AL26)</f>
        <v/>
      </c>
      <c r="AN153" s="34" t="str">
        <f>IF(金曜日!AM26=0,"",金曜日!AM26)</f>
        <v/>
      </c>
      <c r="AO153" s="34" t="str">
        <f>IF(金曜日!AN26=0,"",金曜日!AN26)</f>
        <v/>
      </c>
      <c r="AP153" s="34" t="str">
        <f>IF(金曜日!AO26=0,"",金曜日!AO26)</f>
        <v/>
      </c>
      <c r="AQ153" s="34" t="str">
        <f>IF(金曜日!AP26=0,"",金曜日!AP26)</f>
        <v/>
      </c>
      <c r="AR153" s="34" t="str">
        <f>IF(金曜日!AQ26=0,"",金曜日!AQ26)</f>
        <v/>
      </c>
      <c r="AS153" s="34" t="str">
        <f>IF(金曜日!AR26=0,"",金曜日!AR26)</f>
        <v/>
      </c>
      <c r="AT153" s="30" t="str">
        <f>金曜日!AS26</f>
        <v/>
      </c>
      <c r="AU153" s="34">
        <f>金曜日!AT26</f>
        <v>0</v>
      </c>
      <c r="AV153" s="34">
        <f>金曜日!AU26</f>
        <v>0</v>
      </c>
    </row>
    <row r="154" spans="1:48">
      <c r="A154" s="41">
        <v>152</v>
      </c>
      <c r="B154" s="40">
        <f>金曜日!A27</f>
        <v>0</v>
      </c>
      <c r="C154" s="30" t="str">
        <f>金曜日!B27</f>
        <v/>
      </c>
      <c r="D154" s="40" t="str">
        <f>金曜日!C27</f>
        <v/>
      </c>
      <c r="E154" s="40" t="str">
        <f>金曜日!D27</f>
        <v/>
      </c>
      <c r="F154" s="34" t="str">
        <f>金曜日!E27</f>
        <v/>
      </c>
      <c r="G154" s="34" t="str">
        <f>金曜日!F27</f>
        <v/>
      </c>
      <c r="H154" s="34" t="str">
        <f>金曜日!G27</f>
        <v/>
      </c>
      <c r="I154" s="30" t="str">
        <f>金曜日!H27</f>
        <v/>
      </c>
      <c r="J154" s="30" t="str">
        <f>金曜日!I27</f>
        <v/>
      </c>
      <c r="K154" s="34">
        <f>金曜日!J27</f>
        <v>0</v>
      </c>
      <c r="L154" s="188" t="str">
        <f>金曜日!K27</f>
        <v/>
      </c>
      <c r="M154" s="188">
        <f>金曜日!L27</f>
        <v>0</v>
      </c>
      <c r="N154" s="34" t="str">
        <f>金曜日!M27</f>
        <v/>
      </c>
      <c r="O154" s="34" t="str">
        <f>金曜日!N27</f>
        <v/>
      </c>
      <c r="P154" s="34" t="str">
        <f>IF(金曜日!O27=0,"",金曜日!O27)</f>
        <v/>
      </c>
      <c r="Q154" s="34" t="str">
        <f>IF(金曜日!P27=0,"",金曜日!P27)</f>
        <v/>
      </c>
      <c r="R154" s="34" t="str">
        <f>IF(金曜日!Q27=0,"",金曜日!Q27)</f>
        <v/>
      </c>
      <c r="S154" s="34" t="str">
        <f>IF(金曜日!R27=0,"",金曜日!R27)</f>
        <v/>
      </c>
      <c r="T154" s="34" t="str">
        <f>IF(金曜日!S27=0,"",金曜日!S27)</f>
        <v/>
      </c>
      <c r="U154" s="34" t="str">
        <f>IF(金曜日!T27=0,"",金曜日!T27)</f>
        <v/>
      </c>
      <c r="V154" s="34" t="str">
        <f>IF(金曜日!U27=0,"",金曜日!U27)</f>
        <v/>
      </c>
      <c r="W154" s="34" t="str">
        <f>IF(金曜日!V27=0,"",金曜日!V27)</f>
        <v/>
      </c>
      <c r="X154" s="34" t="str">
        <f>IF(金曜日!W27=0,"",金曜日!W27)</f>
        <v/>
      </c>
      <c r="Y154" s="34" t="str">
        <f>IF(金曜日!X27=0,"",金曜日!X27)</f>
        <v/>
      </c>
      <c r="Z154" s="34" t="str">
        <f>IF(金曜日!Y27=0,"",金曜日!Y27)</f>
        <v/>
      </c>
      <c r="AA154" s="34" t="str">
        <f>IF(金曜日!Z27=0,"",金曜日!Z27)</f>
        <v/>
      </c>
      <c r="AB154" s="34" t="str">
        <f>IF(金曜日!AA27=0,"",金曜日!AA27)</f>
        <v/>
      </c>
      <c r="AC154" s="34" t="str">
        <f>IF(金曜日!AB27=0,"",金曜日!AB27)</f>
        <v/>
      </c>
      <c r="AD154" s="34" t="str">
        <f>IF(金曜日!AC27=0,"",金曜日!AC27)</f>
        <v/>
      </c>
      <c r="AE154" s="34" t="str">
        <f>IF(金曜日!AD27=0,"",金曜日!AD27)</f>
        <v/>
      </c>
      <c r="AF154" s="34" t="str">
        <f>IF(金曜日!AE27=0,"",金曜日!AE27)</f>
        <v/>
      </c>
      <c r="AG154" s="34" t="str">
        <f>IF(金曜日!AF27=0,"",金曜日!AF27)</f>
        <v/>
      </c>
      <c r="AH154" s="34" t="str">
        <f>IF(金曜日!AG27=0,"",金曜日!AG27)</f>
        <v/>
      </c>
      <c r="AI154" s="34" t="str">
        <f>IF(金曜日!AH27=0,"",金曜日!AH27)</f>
        <v/>
      </c>
      <c r="AJ154" s="34" t="str">
        <f>IF(金曜日!AI27=0,"",金曜日!AI27)</f>
        <v/>
      </c>
      <c r="AK154" s="34" t="str">
        <f>IF(金曜日!AJ27=0,"",金曜日!AJ27)</f>
        <v/>
      </c>
      <c r="AL154" s="34" t="str">
        <f>IF(金曜日!AK27=0,"",金曜日!AK27)</f>
        <v/>
      </c>
      <c r="AM154" s="34" t="str">
        <f>IF(金曜日!AL27=0,"",金曜日!AL27)</f>
        <v/>
      </c>
      <c r="AN154" s="34" t="str">
        <f>IF(金曜日!AM27=0,"",金曜日!AM27)</f>
        <v/>
      </c>
      <c r="AO154" s="34" t="str">
        <f>IF(金曜日!AN27=0,"",金曜日!AN27)</f>
        <v/>
      </c>
      <c r="AP154" s="34" t="str">
        <f>IF(金曜日!AO27=0,"",金曜日!AO27)</f>
        <v/>
      </c>
      <c r="AQ154" s="34" t="str">
        <f>IF(金曜日!AP27=0,"",金曜日!AP27)</f>
        <v/>
      </c>
      <c r="AR154" s="34" t="str">
        <f>IF(金曜日!AQ27=0,"",金曜日!AQ27)</f>
        <v/>
      </c>
      <c r="AS154" s="34" t="str">
        <f>IF(金曜日!AR27=0,"",金曜日!AR27)</f>
        <v/>
      </c>
      <c r="AT154" s="30" t="str">
        <f>金曜日!AS27</f>
        <v/>
      </c>
      <c r="AU154" s="34">
        <f>金曜日!AT27</f>
        <v>0</v>
      </c>
      <c r="AV154" s="34">
        <f>金曜日!AU27</f>
        <v>0</v>
      </c>
    </row>
    <row r="155" spans="1:48">
      <c r="A155" s="41">
        <v>153</v>
      </c>
      <c r="B155" s="40">
        <f>金曜日!A28</f>
        <v>0</v>
      </c>
      <c r="C155" s="30" t="str">
        <f>金曜日!B28</f>
        <v/>
      </c>
      <c r="D155" s="40" t="str">
        <f>金曜日!C28</f>
        <v/>
      </c>
      <c r="E155" s="40" t="str">
        <f>金曜日!D28</f>
        <v/>
      </c>
      <c r="F155" s="34" t="str">
        <f>金曜日!E28</f>
        <v/>
      </c>
      <c r="G155" s="34" t="str">
        <f>金曜日!F28</f>
        <v/>
      </c>
      <c r="H155" s="34" t="str">
        <f>金曜日!G28</f>
        <v/>
      </c>
      <c r="I155" s="30" t="str">
        <f>金曜日!H28</f>
        <v/>
      </c>
      <c r="J155" s="30" t="str">
        <f>金曜日!I28</f>
        <v/>
      </c>
      <c r="K155" s="34">
        <f>金曜日!J28</f>
        <v>0</v>
      </c>
      <c r="L155" s="188" t="str">
        <f>金曜日!K28</f>
        <v/>
      </c>
      <c r="M155" s="188">
        <f>金曜日!L28</f>
        <v>0</v>
      </c>
      <c r="N155" s="34" t="str">
        <f>金曜日!M28</f>
        <v/>
      </c>
      <c r="O155" s="34" t="str">
        <f>金曜日!N28</f>
        <v/>
      </c>
      <c r="P155" s="34" t="str">
        <f>IF(金曜日!O28=0,"",金曜日!O28)</f>
        <v/>
      </c>
      <c r="Q155" s="34" t="str">
        <f>IF(金曜日!P28=0,"",金曜日!P28)</f>
        <v/>
      </c>
      <c r="R155" s="34" t="str">
        <f>IF(金曜日!Q28=0,"",金曜日!Q28)</f>
        <v/>
      </c>
      <c r="S155" s="34" t="str">
        <f>IF(金曜日!R28=0,"",金曜日!R28)</f>
        <v/>
      </c>
      <c r="T155" s="34" t="str">
        <f>IF(金曜日!S28=0,"",金曜日!S28)</f>
        <v/>
      </c>
      <c r="U155" s="34" t="str">
        <f>IF(金曜日!T28=0,"",金曜日!T28)</f>
        <v/>
      </c>
      <c r="V155" s="34" t="str">
        <f>IF(金曜日!U28=0,"",金曜日!U28)</f>
        <v/>
      </c>
      <c r="W155" s="34" t="str">
        <f>IF(金曜日!V28=0,"",金曜日!V28)</f>
        <v/>
      </c>
      <c r="X155" s="34" t="str">
        <f>IF(金曜日!W28=0,"",金曜日!W28)</f>
        <v/>
      </c>
      <c r="Y155" s="34" t="str">
        <f>IF(金曜日!X28=0,"",金曜日!X28)</f>
        <v/>
      </c>
      <c r="Z155" s="34" t="str">
        <f>IF(金曜日!Y28=0,"",金曜日!Y28)</f>
        <v/>
      </c>
      <c r="AA155" s="34" t="str">
        <f>IF(金曜日!Z28=0,"",金曜日!Z28)</f>
        <v/>
      </c>
      <c r="AB155" s="34" t="str">
        <f>IF(金曜日!AA28=0,"",金曜日!AA28)</f>
        <v/>
      </c>
      <c r="AC155" s="34" t="str">
        <f>IF(金曜日!AB28=0,"",金曜日!AB28)</f>
        <v/>
      </c>
      <c r="AD155" s="34" t="str">
        <f>IF(金曜日!AC28=0,"",金曜日!AC28)</f>
        <v/>
      </c>
      <c r="AE155" s="34" t="str">
        <f>IF(金曜日!AD28=0,"",金曜日!AD28)</f>
        <v/>
      </c>
      <c r="AF155" s="34" t="str">
        <f>IF(金曜日!AE28=0,"",金曜日!AE28)</f>
        <v/>
      </c>
      <c r="AG155" s="34" t="str">
        <f>IF(金曜日!AF28=0,"",金曜日!AF28)</f>
        <v/>
      </c>
      <c r="AH155" s="34" t="str">
        <f>IF(金曜日!AG28=0,"",金曜日!AG28)</f>
        <v/>
      </c>
      <c r="AI155" s="34" t="str">
        <f>IF(金曜日!AH28=0,"",金曜日!AH28)</f>
        <v/>
      </c>
      <c r="AJ155" s="34" t="str">
        <f>IF(金曜日!AI28=0,"",金曜日!AI28)</f>
        <v/>
      </c>
      <c r="AK155" s="34" t="str">
        <f>IF(金曜日!AJ28=0,"",金曜日!AJ28)</f>
        <v/>
      </c>
      <c r="AL155" s="34" t="str">
        <f>IF(金曜日!AK28=0,"",金曜日!AK28)</f>
        <v/>
      </c>
      <c r="AM155" s="34" t="str">
        <f>IF(金曜日!AL28=0,"",金曜日!AL28)</f>
        <v/>
      </c>
      <c r="AN155" s="34" t="str">
        <f>IF(金曜日!AM28=0,"",金曜日!AM28)</f>
        <v/>
      </c>
      <c r="AO155" s="34" t="str">
        <f>IF(金曜日!AN28=0,"",金曜日!AN28)</f>
        <v/>
      </c>
      <c r="AP155" s="34" t="str">
        <f>IF(金曜日!AO28=0,"",金曜日!AO28)</f>
        <v/>
      </c>
      <c r="AQ155" s="34" t="str">
        <f>IF(金曜日!AP28=0,"",金曜日!AP28)</f>
        <v/>
      </c>
      <c r="AR155" s="34" t="str">
        <f>IF(金曜日!AQ28=0,"",金曜日!AQ28)</f>
        <v/>
      </c>
      <c r="AS155" s="34" t="str">
        <f>IF(金曜日!AR28=0,"",金曜日!AR28)</f>
        <v/>
      </c>
      <c r="AT155" s="30" t="str">
        <f>金曜日!AS28</f>
        <v/>
      </c>
      <c r="AU155" s="34">
        <f>金曜日!AT28</f>
        <v>0</v>
      </c>
      <c r="AV155" s="34">
        <f>金曜日!AU28</f>
        <v>0</v>
      </c>
    </row>
    <row r="156" spans="1:48">
      <c r="A156" s="41">
        <v>154</v>
      </c>
      <c r="B156" s="40">
        <f>金曜日!A29</f>
        <v>0</v>
      </c>
      <c r="C156" s="30" t="str">
        <f>金曜日!B29</f>
        <v/>
      </c>
      <c r="D156" s="40" t="str">
        <f>金曜日!C29</f>
        <v/>
      </c>
      <c r="E156" s="40" t="str">
        <f>金曜日!D29</f>
        <v/>
      </c>
      <c r="F156" s="34" t="str">
        <f>金曜日!E29</f>
        <v/>
      </c>
      <c r="G156" s="34" t="str">
        <f>金曜日!F29</f>
        <v/>
      </c>
      <c r="H156" s="34" t="str">
        <f>金曜日!G29</f>
        <v/>
      </c>
      <c r="I156" s="30" t="str">
        <f>金曜日!H29</f>
        <v/>
      </c>
      <c r="J156" s="30" t="str">
        <f>金曜日!I29</f>
        <v/>
      </c>
      <c r="K156" s="34">
        <f>金曜日!J29</f>
        <v>0</v>
      </c>
      <c r="L156" s="188" t="str">
        <f>金曜日!K29</f>
        <v/>
      </c>
      <c r="M156" s="188">
        <f>金曜日!L29</f>
        <v>0</v>
      </c>
      <c r="N156" s="34" t="str">
        <f>金曜日!M29</f>
        <v/>
      </c>
      <c r="O156" s="34" t="str">
        <f>金曜日!N29</f>
        <v/>
      </c>
      <c r="P156" s="34" t="str">
        <f>IF(金曜日!O29=0,"",金曜日!O29)</f>
        <v/>
      </c>
      <c r="Q156" s="34" t="str">
        <f>IF(金曜日!P29=0,"",金曜日!P29)</f>
        <v/>
      </c>
      <c r="R156" s="34" t="str">
        <f>IF(金曜日!Q29=0,"",金曜日!Q29)</f>
        <v/>
      </c>
      <c r="S156" s="34" t="str">
        <f>IF(金曜日!R29=0,"",金曜日!R29)</f>
        <v/>
      </c>
      <c r="T156" s="34" t="str">
        <f>IF(金曜日!S29=0,"",金曜日!S29)</f>
        <v/>
      </c>
      <c r="U156" s="34" t="str">
        <f>IF(金曜日!T29=0,"",金曜日!T29)</f>
        <v/>
      </c>
      <c r="V156" s="34" t="str">
        <f>IF(金曜日!U29=0,"",金曜日!U29)</f>
        <v/>
      </c>
      <c r="W156" s="34" t="str">
        <f>IF(金曜日!V29=0,"",金曜日!V29)</f>
        <v/>
      </c>
      <c r="X156" s="34" t="str">
        <f>IF(金曜日!W29=0,"",金曜日!W29)</f>
        <v/>
      </c>
      <c r="Y156" s="34" t="str">
        <f>IF(金曜日!X29=0,"",金曜日!X29)</f>
        <v/>
      </c>
      <c r="Z156" s="34" t="str">
        <f>IF(金曜日!Y29=0,"",金曜日!Y29)</f>
        <v/>
      </c>
      <c r="AA156" s="34" t="str">
        <f>IF(金曜日!Z29=0,"",金曜日!Z29)</f>
        <v/>
      </c>
      <c r="AB156" s="34" t="str">
        <f>IF(金曜日!AA29=0,"",金曜日!AA29)</f>
        <v/>
      </c>
      <c r="AC156" s="34" t="str">
        <f>IF(金曜日!AB29=0,"",金曜日!AB29)</f>
        <v/>
      </c>
      <c r="AD156" s="34" t="str">
        <f>IF(金曜日!AC29=0,"",金曜日!AC29)</f>
        <v/>
      </c>
      <c r="AE156" s="34" t="str">
        <f>IF(金曜日!AD29=0,"",金曜日!AD29)</f>
        <v/>
      </c>
      <c r="AF156" s="34" t="str">
        <f>IF(金曜日!AE29=0,"",金曜日!AE29)</f>
        <v/>
      </c>
      <c r="AG156" s="34" t="str">
        <f>IF(金曜日!AF29=0,"",金曜日!AF29)</f>
        <v/>
      </c>
      <c r="AH156" s="34" t="str">
        <f>IF(金曜日!AG29=0,"",金曜日!AG29)</f>
        <v/>
      </c>
      <c r="AI156" s="34" t="str">
        <f>IF(金曜日!AH29=0,"",金曜日!AH29)</f>
        <v/>
      </c>
      <c r="AJ156" s="34" t="str">
        <f>IF(金曜日!AI29=0,"",金曜日!AI29)</f>
        <v/>
      </c>
      <c r="AK156" s="34" t="str">
        <f>IF(金曜日!AJ29=0,"",金曜日!AJ29)</f>
        <v/>
      </c>
      <c r="AL156" s="34" t="str">
        <f>IF(金曜日!AK29=0,"",金曜日!AK29)</f>
        <v/>
      </c>
      <c r="AM156" s="34" t="str">
        <f>IF(金曜日!AL29=0,"",金曜日!AL29)</f>
        <v/>
      </c>
      <c r="AN156" s="34" t="str">
        <f>IF(金曜日!AM29=0,"",金曜日!AM29)</f>
        <v/>
      </c>
      <c r="AO156" s="34" t="str">
        <f>IF(金曜日!AN29=0,"",金曜日!AN29)</f>
        <v/>
      </c>
      <c r="AP156" s="34" t="str">
        <f>IF(金曜日!AO29=0,"",金曜日!AO29)</f>
        <v/>
      </c>
      <c r="AQ156" s="34" t="str">
        <f>IF(金曜日!AP29=0,"",金曜日!AP29)</f>
        <v/>
      </c>
      <c r="AR156" s="34" t="str">
        <f>IF(金曜日!AQ29=0,"",金曜日!AQ29)</f>
        <v/>
      </c>
      <c r="AS156" s="34" t="str">
        <f>IF(金曜日!AR29=0,"",金曜日!AR29)</f>
        <v/>
      </c>
      <c r="AT156" s="30" t="str">
        <f>金曜日!AS29</f>
        <v/>
      </c>
      <c r="AU156" s="34">
        <f>金曜日!AT29</f>
        <v>0</v>
      </c>
      <c r="AV156" s="34">
        <f>金曜日!AU29</f>
        <v>0</v>
      </c>
    </row>
    <row r="157" spans="1:48">
      <c r="A157" s="41">
        <v>155</v>
      </c>
      <c r="B157" s="40">
        <f>金曜日!A30</f>
        <v>0</v>
      </c>
      <c r="C157" s="30" t="str">
        <f>金曜日!B30</f>
        <v/>
      </c>
      <c r="D157" s="40" t="str">
        <f>金曜日!C30</f>
        <v/>
      </c>
      <c r="E157" s="40" t="str">
        <f>金曜日!D30</f>
        <v/>
      </c>
      <c r="F157" s="34" t="str">
        <f>金曜日!E30</f>
        <v/>
      </c>
      <c r="G157" s="34" t="str">
        <f>金曜日!F30</f>
        <v/>
      </c>
      <c r="H157" s="34" t="str">
        <f>金曜日!G30</f>
        <v/>
      </c>
      <c r="I157" s="30" t="str">
        <f>金曜日!H30</f>
        <v/>
      </c>
      <c r="J157" s="30" t="str">
        <f>金曜日!I30</f>
        <v/>
      </c>
      <c r="K157" s="34">
        <f>金曜日!J30</f>
        <v>0</v>
      </c>
      <c r="L157" s="188" t="str">
        <f>金曜日!K30</f>
        <v/>
      </c>
      <c r="M157" s="188">
        <f>金曜日!L30</f>
        <v>0</v>
      </c>
      <c r="N157" s="34" t="str">
        <f>金曜日!M30</f>
        <v/>
      </c>
      <c r="O157" s="34" t="str">
        <f>金曜日!N30</f>
        <v/>
      </c>
      <c r="P157" s="34" t="str">
        <f>IF(金曜日!O30=0,"",金曜日!O30)</f>
        <v/>
      </c>
      <c r="Q157" s="34" t="str">
        <f>IF(金曜日!P30=0,"",金曜日!P30)</f>
        <v/>
      </c>
      <c r="R157" s="34" t="str">
        <f>IF(金曜日!Q30=0,"",金曜日!Q30)</f>
        <v/>
      </c>
      <c r="S157" s="34" t="str">
        <f>IF(金曜日!R30=0,"",金曜日!R30)</f>
        <v/>
      </c>
      <c r="T157" s="34" t="str">
        <f>IF(金曜日!S30=0,"",金曜日!S30)</f>
        <v/>
      </c>
      <c r="U157" s="34" t="str">
        <f>IF(金曜日!T30=0,"",金曜日!T30)</f>
        <v/>
      </c>
      <c r="V157" s="34" t="str">
        <f>IF(金曜日!U30=0,"",金曜日!U30)</f>
        <v/>
      </c>
      <c r="W157" s="34" t="str">
        <f>IF(金曜日!V30=0,"",金曜日!V30)</f>
        <v/>
      </c>
      <c r="X157" s="34" t="str">
        <f>IF(金曜日!W30=0,"",金曜日!W30)</f>
        <v/>
      </c>
      <c r="Y157" s="34" t="str">
        <f>IF(金曜日!X30=0,"",金曜日!X30)</f>
        <v/>
      </c>
      <c r="Z157" s="34" t="str">
        <f>IF(金曜日!Y30=0,"",金曜日!Y30)</f>
        <v/>
      </c>
      <c r="AA157" s="34" t="str">
        <f>IF(金曜日!Z30=0,"",金曜日!Z30)</f>
        <v/>
      </c>
      <c r="AB157" s="34" t="str">
        <f>IF(金曜日!AA30=0,"",金曜日!AA30)</f>
        <v/>
      </c>
      <c r="AC157" s="34" t="str">
        <f>IF(金曜日!AB30=0,"",金曜日!AB30)</f>
        <v/>
      </c>
      <c r="AD157" s="34" t="str">
        <f>IF(金曜日!AC30=0,"",金曜日!AC30)</f>
        <v/>
      </c>
      <c r="AE157" s="34" t="str">
        <f>IF(金曜日!AD30=0,"",金曜日!AD30)</f>
        <v/>
      </c>
      <c r="AF157" s="34" t="str">
        <f>IF(金曜日!AE30=0,"",金曜日!AE30)</f>
        <v/>
      </c>
      <c r="AG157" s="34" t="str">
        <f>IF(金曜日!AF30=0,"",金曜日!AF30)</f>
        <v/>
      </c>
      <c r="AH157" s="34" t="str">
        <f>IF(金曜日!AG30=0,"",金曜日!AG30)</f>
        <v/>
      </c>
      <c r="AI157" s="34" t="str">
        <f>IF(金曜日!AH30=0,"",金曜日!AH30)</f>
        <v/>
      </c>
      <c r="AJ157" s="34" t="str">
        <f>IF(金曜日!AI30=0,"",金曜日!AI30)</f>
        <v/>
      </c>
      <c r="AK157" s="34" t="str">
        <f>IF(金曜日!AJ30=0,"",金曜日!AJ30)</f>
        <v/>
      </c>
      <c r="AL157" s="34" t="str">
        <f>IF(金曜日!AK30=0,"",金曜日!AK30)</f>
        <v/>
      </c>
      <c r="AM157" s="34" t="str">
        <f>IF(金曜日!AL30=0,"",金曜日!AL30)</f>
        <v/>
      </c>
      <c r="AN157" s="34" t="str">
        <f>IF(金曜日!AM30=0,"",金曜日!AM30)</f>
        <v/>
      </c>
      <c r="AO157" s="34" t="str">
        <f>IF(金曜日!AN30=0,"",金曜日!AN30)</f>
        <v/>
      </c>
      <c r="AP157" s="34" t="str">
        <f>IF(金曜日!AO30=0,"",金曜日!AO30)</f>
        <v/>
      </c>
      <c r="AQ157" s="34" t="str">
        <f>IF(金曜日!AP30=0,"",金曜日!AP30)</f>
        <v/>
      </c>
      <c r="AR157" s="34" t="str">
        <f>IF(金曜日!AQ30=0,"",金曜日!AQ30)</f>
        <v/>
      </c>
      <c r="AS157" s="34" t="str">
        <f>IF(金曜日!AR30=0,"",金曜日!AR30)</f>
        <v/>
      </c>
      <c r="AT157" s="30" t="str">
        <f>金曜日!AS30</f>
        <v/>
      </c>
      <c r="AU157" s="34">
        <f>金曜日!AT30</f>
        <v>0</v>
      </c>
      <c r="AV157" s="34">
        <f>金曜日!AU30</f>
        <v>0</v>
      </c>
    </row>
    <row r="158" spans="1:48">
      <c r="A158" s="41">
        <v>156</v>
      </c>
      <c r="B158" s="40">
        <f>金曜日!A31</f>
        <v>0</v>
      </c>
      <c r="C158" s="30" t="str">
        <f>金曜日!B31</f>
        <v/>
      </c>
      <c r="D158" s="40" t="str">
        <f>金曜日!C31</f>
        <v/>
      </c>
      <c r="E158" s="40" t="str">
        <f>金曜日!D31</f>
        <v/>
      </c>
      <c r="F158" s="34" t="str">
        <f>金曜日!E31</f>
        <v/>
      </c>
      <c r="G158" s="34" t="str">
        <f>金曜日!F31</f>
        <v/>
      </c>
      <c r="H158" s="34" t="str">
        <f>金曜日!G31</f>
        <v/>
      </c>
      <c r="I158" s="30" t="str">
        <f>金曜日!H31</f>
        <v/>
      </c>
      <c r="J158" s="30" t="str">
        <f>金曜日!I31</f>
        <v/>
      </c>
      <c r="K158" s="34">
        <f>金曜日!J31</f>
        <v>0</v>
      </c>
      <c r="L158" s="188" t="str">
        <f>金曜日!K31</f>
        <v/>
      </c>
      <c r="M158" s="188">
        <f>金曜日!L31</f>
        <v>0</v>
      </c>
      <c r="N158" s="34" t="str">
        <f>金曜日!M31</f>
        <v/>
      </c>
      <c r="O158" s="34" t="str">
        <f>金曜日!N31</f>
        <v/>
      </c>
      <c r="P158" s="34" t="str">
        <f>IF(金曜日!O31=0,"",金曜日!O31)</f>
        <v/>
      </c>
      <c r="Q158" s="34" t="str">
        <f>IF(金曜日!P31=0,"",金曜日!P31)</f>
        <v/>
      </c>
      <c r="R158" s="34" t="str">
        <f>IF(金曜日!Q31=0,"",金曜日!Q31)</f>
        <v/>
      </c>
      <c r="S158" s="34" t="str">
        <f>IF(金曜日!R31=0,"",金曜日!R31)</f>
        <v/>
      </c>
      <c r="T158" s="34" t="str">
        <f>IF(金曜日!S31=0,"",金曜日!S31)</f>
        <v/>
      </c>
      <c r="U158" s="34" t="str">
        <f>IF(金曜日!T31=0,"",金曜日!T31)</f>
        <v/>
      </c>
      <c r="V158" s="34" t="str">
        <f>IF(金曜日!U31=0,"",金曜日!U31)</f>
        <v/>
      </c>
      <c r="W158" s="34" t="str">
        <f>IF(金曜日!V31=0,"",金曜日!V31)</f>
        <v/>
      </c>
      <c r="X158" s="34" t="str">
        <f>IF(金曜日!W31=0,"",金曜日!W31)</f>
        <v/>
      </c>
      <c r="Y158" s="34" t="str">
        <f>IF(金曜日!X31=0,"",金曜日!X31)</f>
        <v/>
      </c>
      <c r="Z158" s="34" t="str">
        <f>IF(金曜日!Y31=0,"",金曜日!Y31)</f>
        <v/>
      </c>
      <c r="AA158" s="34" t="str">
        <f>IF(金曜日!Z31=0,"",金曜日!Z31)</f>
        <v/>
      </c>
      <c r="AB158" s="34" t="str">
        <f>IF(金曜日!AA31=0,"",金曜日!AA31)</f>
        <v/>
      </c>
      <c r="AC158" s="34" t="str">
        <f>IF(金曜日!AB31=0,"",金曜日!AB31)</f>
        <v/>
      </c>
      <c r="AD158" s="34" t="str">
        <f>IF(金曜日!AC31=0,"",金曜日!AC31)</f>
        <v/>
      </c>
      <c r="AE158" s="34" t="str">
        <f>IF(金曜日!AD31=0,"",金曜日!AD31)</f>
        <v/>
      </c>
      <c r="AF158" s="34" t="str">
        <f>IF(金曜日!AE31=0,"",金曜日!AE31)</f>
        <v/>
      </c>
      <c r="AG158" s="34" t="str">
        <f>IF(金曜日!AF31=0,"",金曜日!AF31)</f>
        <v/>
      </c>
      <c r="AH158" s="34" t="str">
        <f>IF(金曜日!AG31=0,"",金曜日!AG31)</f>
        <v/>
      </c>
      <c r="AI158" s="34" t="str">
        <f>IF(金曜日!AH31=0,"",金曜日!AH31)</f>
        <v/>
      </c>
      <c r="AJ158" s="34" t="str">
        <f>IF(金曜日!AI31=0,"",金曜日!AI31)</f>
        <v/>
      </c>
      <c r="AK158" s="34" t="str">
        <f>IF(金曜日!AJ31=0,"",金曜日!AJ31)</f>
        <v/>
      </c>
      <c r="AL158" s="34" t="str">
        <f>IF(金曜日!AK31=0,"",金曜日!AK31)</f>
        <v/>
      </c>
      <c r="AM158" s="34" t="str">
        <f>IF(金曜日!AL31=0,"",金曜日!AL31)</f>
        <v/>
      </c>
      <c r="AN158" s="34" t="str">
        <f>IF(金曜日!AM31=0,"",金曜日!AM31)</f>
        <v/>
      </c>
      <c r="AO158" s="34" t="str">
        <f>IF(金曜日!AN31=0,"",金曜日!AN31)</f>
        <v/>
      </c>
      <c r="AP158" s="34" t="str">
        <f>IF(金曜日!AO31=0,"",金曜日!AO31)</f>
        <v/>
      </c>
      <c r="AQ158" s="34" t="str">
        <f>IF(金曜日!AP31=0,"",金曜日!AP31)</f>
        <v/>
      </c>
      <c r="AR158" s="34" t="str">
        <f>IF(金曜日!AQ31=0,"",金曜日!AQ31)</f>
        <v/>
      </c>
      <c r="AS158" s="34" t="str">
        <f>IF(金曜日!AR31=0,"",金曜日!AR31)</f>
        <v/>
      </c>
      <c r="AT158" s="30" t="str">
        <f>金曜日!AS31</f>
        <v/>
      </c>
      <c r="AU158" s="34">
        <f>金曜日!AT31</f>
        <v>0</v>
      </c>
      <c r="AV158" s="34">
        <f>金曜日!AU31</f>
        <v>0</v>
      </c>
    </row>
    <row r="159" spans="1:48">
      <c r="A159" s="41">
        <v>157</v>
      </c>
      <c r="B159" s="40">
        <f>金曜日!A32</f>
        <v>0</v>
      </c>
      <c r="C159" s="30" t="str">
        <f>金曜日!B32</f>
        <v/>
      </c>
      <c r="D159" s="40" t="str">
        <f>金曜日!C32</f>
        <v/>
      </c>
      <c r="E159" s="40" t="str">
        <f>金曜日!D32</f>
        <v/>
      </c>
      <c r="F159" s="34" t="str">
        <f>金曜日!E32</f>
        <v/>
      </c>
      <c r="G159" s="34" t="str">
        <f>金曜日!F32</f>
        <v/>
      </c>
      <c r="H159" s="34" t="str">
        <f>金曜日!G32</f>
        <v/>
      </c>
      <c r="I159" s="30" t="str">
        <f>金曜日!H32</f>
        <v/>
      </c>
      <c r="J159" s="30" t="str">
        <f>金曜日!I32</f>
        <v/>
      </c>
      <c r="K159" s="34">
        <f>金曜日!J32</f>
        <v>0</v>
      </c>
      <c r="L159" s="188" t="str">
        <f>金曜日!K32</f>
        <v/>
      </c>
      <c r="M159" s="188">
        <f>金曜日!L32</f>
        <v>0</v>
      </c>
      <c r="N159" s="34" t="str">
        <f>金曜日!M32</f>
        <v/>
      </c>
      <c r="O159" s="34" t="str">
        <f>金曜日!N32</f>
        <v/>
      </c>
      <c r="P159" s="34" t="str">
        <f>IF(金曜日!O32=0,"",金曜日!O32)</f>
        <v/>
      </c>
      <c r="Q159" s="34" t="str">
        <f>IF(金曜日!P32=0,"",金曜日!P32)</f>
        <v/>
      </c>
      <c r="R159" s="34" t="str">
        <f>IF(金曜日!Q32=0,"",金曜日!Q32)</f>
        <v/>
      </c>
      <c r="S159" s="34" t="str">
        <f>IF(金曜日!R32=0,"",金曜日!R32)</f>
        <v/>
      </c>
      <c r="T159" s="34" t="str">
        <f>IF(金曜日!S32=0,"",金曜日!S32)</f>
        <v/>
      </c>
      <c r="U159" s="34" t="str">
        <f>IF(金曜日!T32=0,"",金曜日!T32)</f>
        <v/>
      </c>
      <c r="V159" s="34" t="str">
        <f>IF(金曜日!U32=0,"",金曜日!U32)</f>
        <v/>
      </c>
      <c r="W159" s="34" t="str">
        <f>IF(金曜日!V32=0,"",金曜日!V32)</f>
        <v/>
      </c>
      <c r="X159" s="34" t="str">
        <f>IF(金曜日!W32=0,"",金曜日!W32)</f>
        <v/>
      </c>
      <c r="Y159" s="34" t="str">
        <f>IF(金曜日!X32=0,"",金曜日!X32)</f>
        <v/>
      </c>
      <c r="Z159" s="34" t="str">
        <f>IF(金曜日!Y32=0,"",金曜日!Y32)</f>
        <v/>
      </c>
      <c r="AA159" s="34" t="str">
        <f>IF(金曜日!Z32=0,"",金曜日!Z32)</f>
        <v/>
      </c>
      <c r="AB159" s="34" t="str">
        <f>IF(金曜日!AA32=0,"",金曜日!AA32)</f>
        <v/>
      </c>
      <c r="AC159" s="34" t="str">
        <f>IF(金曜日!AB32=0,"",金曜日!AB32)</f>
        <v/>
      </c>
      <c r="AD159" s="34" t="str">
        <f>IF(金曜日!AC32=0,"",金曜日!AC32)</f>
        <v/>
      </c>
      <c r="AE159" s="34" t="str">
        <f>IF(金曜日!AD32=0,"",金曜日!AD32)</f>
        <v/>
      </c>
      <c r="AF159" s="34" t="str">
        <f>IF(金曜日!AE32=0,"",金曜日!AE32)</f>
        <v/>
      </c>
      <c r="AG159" s="34" t="str">
        <f>IF(金曜日!AF32=0,"",金曜日!AF32)</f>
        <v/>
      </c>
      <c r="AH159" s="34" t="str">
        <f>IF(金曜日!AG32=0,"",金曜日!AG32)</f>
        <v/>
      </c>
      <c r="AI159" s="34" t="str">
        <f>IF(金曜日!AH32=0,"",金曜日!AH32)</f>
        <v/>
      </c>
      <c r="AJ159" s="34" t="str">
        <f>IF(金曜日!AI32=0,"",金曜日!AI32)</f>
        <v/>
      </c>
      <c r="AK159" s="34" t="str">
        <f>IF(金曜日!AJ32=0,"",金曜日!AJ32)</f>
        <v/>
      </c>
      <c r="AL159" s="34" t="str">
        <f>IF(金曜日!AK32=0,"",金曜日!AK32)</f>
        <v/>
      </c>
      <c r="AM159" s="34" t="str">
        <f>IF(金曜日!AL32=0,"",金曜日!AL32)</f>
        <v/>
      </c>
      <c r="AN159" s="34" t="str">
        <f>IF(金曜日!AM32=0,"",金曜日!AM32)</f>
        <v/>
      </c>
      <c r="AO159" s="34" t="str">
        <f>IF(金曜日!AN32=0,"",金曜日!AN32)</f>
        <v/>
      </c>
      <c r="AP159" s="34" t="str">
        <f>IF(金曜日!AO32=0,"",金曜日!AO32)</f>
        <v/>
      </c>
      <c r="AQ159" s="34" t="str">
        <f>IF(金曜日!AP32=0,"",金曜日!AP32)</f>
        <v/>
      </c>
      <c r="AR159" s="34" t="str">
        <f>IF(金曜日!AQ32=0,"",金曜日!AQ32)</f>
        <v/>
      </c>
      <c r="AS159" s="34" t="str">
        <f>IF(金曜日!AR32=0,"",金曜日!AR32)</f>
        <v/>
      </c>
      <c r="AT159" s="30" t="str">
        <f>金曜日!AS32</f>
        <v/>
      </c>
      <c r="AU159" s="34">
        <f>金曜日!AT32</f>
        <v>0</v>
      </c>
      <c r="AV159" s="34">
        <f>金曜日!AU32</f>
        <v>0</v>
      </c>
    </row>
    <row r="160" spans="1:48">
      <c r="A160" s="41">
        <v>158</v>
      </c>
      <c r="B160" s="40">
        <f>金曜日!A33</f>
        <v>0</v>
      </c>
      <c r="C160" s="30" t="str">
        <f>金曜日!B33</f>
        <v/>
      </c>
      <c r="D160" s="40" t="str">
        <f>金曜日!C33</f>
        <v/>
      </c>
      <c r="E160" s="40" t="str">
        <f>金曜日!D33</f>
        <v/>
      </c>
      <c r="F160" s="34" t="str">
        <f>金曜日!E33</f>
        <v/>
      </c>
      <c r="G160" s="34" t="str">
        <f>金曜日!F33</f>
        <v/>
      </c>
      <c r="H160" s="34" t="str">
        <f>金曜日!G33</f>
        <v/>
      </c>
      <c r="I160" s="30" t="str">
        <f>金曜日!H33</f>
        <v/>
      </c>
      <c r="J160" s="30" t="str">
        <f>金曜日!I33</f>
        <v/>
      </c>
      <c r="K160" s="34">
        <f>金曜日!J33</f>
        <v>0</v>
      </c>
      <c r="L160" s="188" t="str">
        <f>金曜日!K33</f>
        <v/>
      </c>
      <c r="M160" s="188">
        <f>金曜日!L33</f>
        <v>0</v>
      </c>
      <c r="N160" s="34" t="str">
        <f>金曜日!M33</f>
        <v/>
      </c>
      <c r="O160" s="34" t="str">
        <f>金曜日!N33</f>
        <v/>
      </c>
      <c r="P160" s="34" t="str">
        <f>IF(金曜日!O33=0,"",金曜日!O33)</f>
        <v/>
      </c>
      <c r="Q160" s="34" t="str">
        <f>IF(金曜日!P33=0,"",金曜日!P33)</f>
        <v/>
      </c>
      <c r="R160" s="34" t="str">
        <f>IF(金曜日!Q33=0,"",金曜日!Q33)</f>
        <v/>
      </c>
      <c r="S160" s="34" t="str">
        <f>IF(金曜日!R33=0,"",金曜日!R33)</f>
        <v/>
      </c>
      <c r="T160" s="34" t="str">
        <f>IF(金曜日!S33=0,"",金曜日!S33)</f>
        <v/>
      </c>
      <c r="U160" s="34" t="str">
        <f>IF(金曜日!T33=0,"",金曜日!T33)</f>
        <v/>
      </c>
      <c r="V160" s="34" t="str">
        <f>IF(金曜日!U33=0,"",金曜日!U33)</f>
        <v/>
      </c>
      <c r="W160" s="34" t="str">
        <f>IF(金曜日!V33=0,"",金曜日!V33)</f>
        <v/>
      </c>
      <c r="X160" s="34" t="str">
        <f>IF(金曜日!W33=0,"",金曜日!W33)</f>
        <v/>
      </c>
      <c r="Y160" s="34" t="str">
        <f>IF(金曜日!X33=0,"",金曜日!X33)</f>
        <v/>
      </c>
      <c r="Z160" s="34" t="str">
        <f>IF(金曜日!Y33=0,"",金曜日!Y33)</f>
        <v/>
      </c>
      <c r="AA160" s="34" t="str">
        <f>IF(金曜日!Z33=0,"",金曜日!Z33)</f>
        <v/>
      </c>
      <c r="AB160" s="34" t="str">
        <f>IF(金曜日!AA33=0,"",金曜日!AA33)</f>
        <v/>
      </c>
      <c r="AC160" s="34" t="str">
        <f>IF(金曜日!AB33=0,"",金曜日!AB33)</f>
        <v/>
      </c>
      <c r="AD160" s="34" t="str">
        <f>IF(金曜日!AC33=0,"",金曜日!AC33)</f>
        <v/>
      </c>
      <c r="AE160" s="34" t="str">
        <f>IF(金曜日!AD33=0,"",金曜日!AD33)</f>
        <v/>
      </c>
      <c r="AF160" s="34" t="str">
        <f>IF(金曜日!AE33=0,"",金曜日!AE33)</f>
        <v/>
      </c>
      <c r="AG160" s="34" t="str">
        <f>IF(金曜日!AF33=0,"",金曜日!AF33)</f>
        <v/>
      </c>
      <c r="AH160" s="34" t="str">
        <f>IF(金曜日!AG33=0,"",金曜日!AG33)</f>
        <v/>
      </c>
      <c r="AI160" s="34" t="str">
        <f>IF(金曜日!AH33=0,"",金曜日!AH33)</f>
        <v/>
      </c>
      <c r="AJ160" s="34" t="str">
        <f>IF(金曜日!AI33=0,"",金曜日!AI33)</f>
        <v/>
      </c>
      <c r="AK160" s="34" t="str">
        <f>IF(金曜日!AJ33=0,"",金曜日!AJ33)</f>
        <v/>
      </c>
      <c r="AL160" s="34" t="str">
        <f>IF(金曜日!AK33=0,"",金曜日!AK33)</f>
        <v/>
      </c>
      <c r="AM160" s="34" t="str">
        <f>IF(金曜日!AL33=0,"",金曜日!AL33)</f>
        <v/>
      </c>
      <c r="AN160" s="34" t="str">
        <f>IF(金曜日!AM33=0,"",金曜日!AM33)</f>
        <v/>
      </c>
      <c r="AO160" s="34" t="str">
        <f>IF(金曜日!AN33=0,"",金曜日!AN33)</f>
        <v/>
      </c>
      <c r="AP160" s="34" t="str">
        <f>IF(金曜日!AO33=0,"",金曜日!AO33)</f>
        <v/>
      </c>
      <c r="AQ160" s="34" t="str">
        <f>IF(金曜日!AP33=0,"",金曜日!AP33)</f>
        <v/>
      </c>
      <c r="AR160" s="34" t="str">
        <f>IF(金曜日!AQ33=0,"",金曜日!AQ33)</f>
        <v/>
      </c>
      <c r="AS160" s="34" t="str">
        <f>IF(金曜日!AR33=0,"",金曜日!AR33)</f>
        <v/>
      </c>
      <c r="AT160" s="30" t="str">
        <f>金曜日!AS33</f>
        <v/>
      </c>
      <c r="AU160" s="34">
        <f>金曜日!AT33</f>
        <v>0</v>
      </c>
      <c r="AV160" s="34">
        <f>金曜日!AU33</f>
        <v>0</v>
      </c>
    </row>
    <row r="161" spans="1:48">
      <c r="A161" s="41">
        <v>159</v>
      </c>
      <c r="B161" s="40">
        <f>金曜日!A34</f>
        <v>0</v>
      </c>
      <c r="C161" s="30" t="str">
        <f>金曜日!B34</f>
        <v/>
      </c>
      <c r="D161" s="40" t="str">
        <f>金曜日!C34</f>
        <v/>
      </c>
      <c r="E161" s="40" t="str">
        <f>金曜日!D34</f>
        <v/>
      </c>
      <c r="F161" s="34" t="str">
        <f>金曜日!E34</f>
        <v/>
      </c>
      <c r="G161" s="34" t="str">
        <f>金曜日!F34</f>
        <v/>
      </c>
      <c r="H161" s="34" t="str">
        <f>金曜日!G34</f>
        <v/>
      </c>
      <c r="I161" s="30" t="str">
        <f>金曜日!H34</f>
        <v/>
      </c>
      <c r="J161" s="30" t="str">
        <f>金曜日!I34</f>
        <v/>
      </c>
      <c r="K161" s="34">
        <f>金曜日!J34</f>
        <v>0</v>
      </c>
      <c r="L161" s="188" t="str">
        <f>金曜日!K34</f>
        <v/>
      </c>
      <c r="M161" s="188">
        <f>金曜日!L34</f>
        <v>0</v>
      </c>
      <c r="N161" s="34" t="str">
        <f>金曜日!M34</f>
        <v/>
      </c>
      <c r="O161" s="34" t="str">
        <f>金曜日!N34</f>
        <v/>
      </c>
      <c r="P161" s="34" t="str">
        <f>IF(金曜日!O34=0,"",金曜日!O34)</f>
        <v/>
      </c>
      <c r="Q161" s="34" t="str">
        <f>IF(金曜日!P34=0,"",金曜日!P34)</f>
        <v/>
      </c>
      <c r="R161" s="34" t="str">
        <f>IF(金曜日!Q34=0,"",金曜日!Q34)</f>
        <v/>
      </c>
      <c r="S161" s="34" t="str">
        <f>IF(金曜日!R34=0,"",金曜日!R34)</f>
        <v/>
      </c>
      <c r="T161" s="34" t="str">
        <f>IF(金曜日!S34=0,"",金曜日!S34)</f>
        <v/>
      </c>
      <c r="U161" s="34" t="str">
        <f>IF(金曜日!T34=0,"",金曜日!T34)</f>
        <v/>
      </c>
      <c r="V161" s="34" t="str">
        <f>IF(金曜日!U34=0,"",金曜日!U34)</f>
        <v/>
      </c>
      <c r="W161" s="34" t="str">
        <f>IF(金曜日!V34=0,"",金曜日!V34)</f>
        <v/>
      </c>
      <c r="X161" s="34" t="str">
        <f>IF(金曜日!W34=0,"",金曜日!W34)</f>
        <v/>
      </c>
      <c r="Y161" s="34" t="str">
        <f>IF(金曜日!X34=0,"",金曜日!X34)</f>
        <v/>
      </c>
      <c r="Z161" s="34" t="str">
        <f>IF(金曜日!Y34=0,"",金曜日!Y34)</f>
        <v/>
      </c>
      <c r="AA161" s="34" t="str">
        <f>IF(金曜日!Z34=0,"",金曜日!Z34)</f>
        <v/>
      </c>
      <c r="AB161" s="34" t="str">
        <f>IF(金曜日!AA34=0,"",金曜日!AA34)</f>
        <v/>
      </c>
      <c r="AC161" s="34" t="str">
        <f>IF(金曜日!AB34=0,"",金曜日!AB34)</f>
        <v/>
      </c>
      <c r="AD161" s="34" t="str">
        <f>IF(金曜日!AC34=0,"",金曜日!AC34)</f>
        <v/>
      </c>
      <c r="AE161" s="34" t="str">
        <f>IF(金曜日!AD34=0,"",金曜日!AD34)</f>
        <v/>
      </c>
      <c r="AF161" s="34" t="str">
        <f>IF(金曜日!AE34=0,"",金曜日!AE34)</f>
        <v/>
      </c>
      <c r="AG161" s="34" t="str">
        <f>IF(金曜日!AF34=0,"",金曜日!AF34)</f>
        <v/>
      </c>
      <c r="AH161" s="34" t="str">
        <f>IF(金曜日!AG34=0,"",金曜日!AG34)</f>
        <v/>
      </c>
      <c r="AI161" s="34" t="str">
        <f>IF(金曜日!AH34=0,"",金曜日!AH34)</f>
        <v/>
      </c>
      <c r="AJ161" s="34" t="str">
        <f>IF(金曜日!AI34=0,"",金曜日!AI34)</f>
        <v/>
      </c>
      <c r="AK161" s="34" t="str">
        <f>IF(金曜日!AJ34=0,"",金曜日!AJ34)</f>
        <v/>
      </c>
      <c r="AL161" s="34" t="str">
        <f>IF(金曜日!AK34=0,"",金曜日!AK34)</f>
        <v/>
      </c>
      <c r="AM161" s="34" t="str">
        <f>IF(金曜日!AL34=0,"",金曜日!AL34)</f>
        <v/>
      </c>
      <c r="AN161" s="34" t="str">
        <f>IF(金曜日!AM34=0,"",金曜日!AM34)</f>
        <v/>
      </c>
      <c r="AO161" s="34" t="str">
        <f>IF(金曜日!AN34=0,"",金曜日!AN34)</f>
        <v/>
      </c>
      <c r="AP161" s="34" t="str">
        <f>IF(金曜日!AO34=0,"",金曜日!AO34)</f>
        <v/>
      </c>
      <c r="AQ161" s="34" t="str">
        <f>IF(金曜日!AP34=0,"",金曜日!AP34)</f>
        <v/>
      </c>
      <c r="AR161" s="34" t="str">
        <f>IF(金曜日!AQ34=0,"",金曜日!AQ34)</f>
        <v/>
      </c>
      <c r="AS161" s="34" t="str">
        <f>IF(金曜日!AR34=0,"",金曜日!AR34)</f>
        <v/>
      </c>
      <c r="AT161" s="30" t="str">
        <f>金曜日!AS34</f>
        <v/>
      </c>
      <c r="AU161" s="34">
        <f>金曜日!AT34</f>
        <v>0</v>
      </c>
      <c r="AV161" s="34">
        <f>金曜日!AU34</f>
        <v>0</v>
      </c>
    </row>
    <row r="162" spans="1:48">
      <c r="A162" s="41">
        <v>160</v>
      </c>
      <c r="B162" s="40">
        <f>金曜日!A35</f>
        <v>0</v>
      </c>
      <c r="C162" s="30" t="str">
        <f>金曜日!B35</f>
        <v/>
      </c>
      <c r="D162" s="40" t="str">
        <f>金曜日!C35</f>
        <v/>
      </c>
      <c r="E162" s="40" t="str">
        <f>金曜日!D35</f>
        <v/>
      </c>
      <c r="F162" s="34" t="str">
        <f>金曜日!E35</f>
        <v/>
      </c>
      <c r="G162" s="34" t="str">
        <f>金曜日!F35</f>
        <v/>
      </c>
      <c r="H162" s="34" t="str">
        <f>金曜日!G35</f>
        <v/>
      </c>
      <c r="I162" s="30" t="str">
        <f>金曜日!H35</f>
        <v/>
      </c>
      <c r="J162" s="30" t="str">
        <f>金曜日!I35</f>
        <v/>
      </c>
      <c r="K162" s="34">
        <f>金曜日!J35</f>
        <v>0</v>
      </c>
      <c r="L162" s="188" t="str">
        <f>金曜日!K35</f>
        <v/>
      </c>
      <c r="M162" s="188">
        <f>金曜日!L35</f>
        <v>0</v>
      </c>
      <c r="N162" s="34" t="str">
        <f>金曜日!M35</f>
        <v/>
      </c>
      <c r="O162" s="34" t="str">
        <f>金曜日!N35</f>
        <v/>
      </c>
      <c r="P162" s="34" t="str">
        <f>IF(金曜日!O35=0,"",金曜日!O35)</f>
        <v/>
      </c>
      <c r="Q162" s="34" t="str">
        <f>IF(金曜日!P35=0,"",金曜日!P35)</f>
        <v/>
      </c>
      <c r="R162" s="34" t="str">
        <f>IF(金曜日!Q35=0,"",金曜日!Q35)</f>
        <v/>
      </c>
      <c r="S162" s="34" t="str">
        <f>IF(金曜日!R35=0,"",金曜日!R35)</f>
        <v/>
      </c>
      <c r="T162" s="34" t="str">
        <f>IF(金曜日!S35=0,"",金曜日!S35)</f>
        <v/>
      </c>
      <c r="U162" s="34" t="str">
        <f>IF(金曜日!T35=0,"",金曜日!T35)</f>
        <v/>
      </c>
      <c r="V162" s="34" t="str">
        <f>IF(金曜日!U35=0,"",金曜日!U35)</f>
        <v/>
      </c>
      <c r="W162" s="34" t="str">
        <f>IF(金曜日!V35=0,"",金曜日!V35)</f>
        <v/>
      </c>
      <c r="X162" s="34" t="str">
        <f>IF(金曜日!W35=0,"",金曜日!W35)</f>
        <v/>
      </c>
      <c r="Y162" s="34" t="str">
        <f>IF(金曜日!X35=0,"",金曜日!X35)</f>
        <v/>
      </c>
      <c r="Z162" s="34" t="str">
        <f>IF(金曜日!Y35=0,"",金曜日!Y35)</f>
        <v/>
      </c>
      <c r="AA162" s="34" t="str">
        <f>IF(金曜日!Z35=0,"",金曜日!Z35)</f>
        <v/>
      </c>
      <c r="AB162" s="34" t="str">
        <f>IF(金曜日!AA35=0,"",金曜日!AA35)</f>
        <v/>
      </c>
      <c r="AC162" s="34" t="str">
        <f>IF(金曜日!AB35=0,"",金曜日!AB35)</f>
        <v/>
      </c>
      <c r="AD162" s="34" t="str">
        <f>IF(金曜日!AC35=0,"",金曜日!AC35)</f>
        <v/>
      </c>
      <c r="AE162" s="34" t="str">
        <f>IF(金曜日!AD35=0,"",金曜日!AD35)</f>
        <v/>
      </c>
      <c r="AF162" s="34" t="str">
        <f>IF(金曜日!AE35=0,"",金曜日!AE35)</f>
        <v/>
      </c>
      <c r="AG162" s="34" t="str">
        <f>IF(金曜日!AF35=0,"",金曜日!AF35)</f>
        <v/>
      </c>
      <c r="AH162" s="34" t="str">
        <f>IF(金曜日!AG35=0,"",金曜日!AG35)</f>
        <v/>
      </c>
      <c r="AI162" s="34" t="str">
        <f>IF(金曜日!AH35=0,"",金曜日!AH35)</f>
        <v/>
      </c>
      <c r="AJ162" s="34" t="str">
        <f>IF(金曜日!AI35=0,"",金曜日!AI35)</f>
        <v/>
      </c>
      <c r="AK162" s="34" t="str">
        <f>IF(金曜日!AJ35=0,"",金曜日!AJ35)</f>
        <v/>
      </c>
      <c r="AL162" s="34" t="str">
        <f>IF(金曜日!AK35=0,"",金曜日!AK35)</f>
        <v/>
      </c>
      <c r="AM162" s="34" t="str">
        <f>IF(金曜日!AL35=0,"",金曜日!AL35)</f>
        <v/>
      </c>
      <c r="AN162" s="34" t="str">
        <f>IF(金曜日!AM35=0,"",金曜日!AM35)</f>
        <v/>
      </c>
      <c r="AO162" s="34" t="str">
        <f>IF(金曜日!AN35=0,"",金曜日!AN35)</f>
        <v/>
      </c>
      <c r="AP162" s="34" t="str">
        <f>IF(金曜日!AO35=0,"",金曜日!AO35)</f>
        <v/>
      </c>
      <c r="AQ162" s="34" t="str">
        <f>IF(金曜日!AP35=0,"",金曜日!AP35)</f>
        <v/>
      </c>
      <c r="AR162" s="34" t="str">
        <f>IF(金曜日!AQ35=0,"",金曜日!AQ35)</f>
        <v/>
      </c>
      <c r="AS162" s="34" t="str">
        <f>IF(金曜日!AR35=0,"",金曜日!AR35)</f>
        <v/>
      </c>
      <c r="AT162" s="30" t="str">
        <f>金曜日!AS35</f>
        <v/>
      </c>
      <c r="AU162" s="34">
        <f>金曜日!AT35</f>
        <v>0</v>
      </c>
      <c r="AV162" s="34">
        <f>金曜日!AU35</f>
        <v>0</v>
      </c>
    </row>
  </sheetData>
  <autoFilter ref="A2:AV162" xr:uid="{00000000-0009-0000-0000-000007000000}"/>
  <phoneticPr fontId="3"/>
  <pageMargins left="0.34" right="0.46" top="1" bottom="1" header="0.51200000000000001" footer="0.51200000000000001"/>
  <pageSetup paperSize="9" scale="55" orientation="landscape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HPｱｯﾌﾟ用ｼｰﾄ (2)</vt:lpstr>
      <vt:lpstr>精肉企画書（写し）</vt:lpstr>
      <vt:lpstr>Sheet1</vt:lpstr>
      <vt:lpstr>月曜日</vt:lpstr>
      <vt:lpstr>火曜日</vt:lpstr>
      <vt:lpstr>水曜日</vt:lpstr>
      <vt:lpstr>木曜日</vt:lpstr>
      <vt:lpstr>金曜日</vt:lpstr>
      <vt:lpstr>週間累計</vt:lpstr>
      <vt:lpstr>HPｱｯﾌﾟ用ｼｰﾄ</vt:lpstr>
      <vt:lpstr>'精肉企画書（写し）'!Print_Area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EH_SHOHIN27</dc:creator>
  <cp:lastModifiedBy>斎藤 有咲</cp:lastModifiedBy>
  <cp:lastPrinted>2004-09-23T02:59:04Z</cp:lastPrinted>
  <dcterms:created xsi:type="dcterms:W3CDTF">2004-09-12T02:44:48Z</dcterms:created>
  <dcterms:modified xsi:type="dcterms:W3CDTF">2025-04-23T04:54:29Z</dcterms:modified>
</cp:coreProperties>
</file>